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OTALS" sheetId="1" r:id="rId4"/>
    <sheet state="visible" name="Macros" sheetId="2" r:id="rId5"/>
    <sheet state="visible" name="ECLIPSE" sheetId="3" r:id="rId6"/>
    <sheet state="visible" name="LOAVES" sheetId="4" r:id="rId7"/>
    <sheet state="visible" name="TERROR" sheetId="5" r:id="rId8"/>
    <sheet state="visible" name="COMMAS DT" sheetId="6" r:id="rId9"/>
    <sheet state="visible" name="HARD BOILED DT" sheetId="7" r:id="rId10"/>
    <sheet state="visible" name="DRIFTS" sheetId="8" r:id="rId11"/>
    <sheet state="visible" name="FANGS DT" sheetId="9" r:id="rId12"/>
    <sheet state="visible" name="ROCK LINE" sheetId="10" r:id="rId13"/>
    <sheet state="visible" name="SMOOTHLINE" sheetId="11" r:id="rId14"/>
    <sheet state="visible" name="DOWN JUG" sheetId="12" r:id="rId15"/>
    <sheet state="hidden" name="THERMO PLASTIC MACROS" sheetId="13" r:id="rId16"/>
  </sheets>
  <definedNames/>
  <calcPr/>
  <extLst>
    <ext uri="GoogleSheetsCustomDataVersion2">
      <go:sheetsCustomData xmlns:go="http://customooxmlschemas.google.com/" r:id="rId17" roundtripDataChecksum="EG/qKPN+7gBXmV8lvkOQNNRjLedIO8+SUZwYbiwdaxA="/>
    </ext>
  </extLst>
</workbook>
</file>

<file path=xl/sharedStrings.xml><?xml version="1.0" encoding="utf-8"?>
<sst xmlns="http://schemas.openxmlformats.org/spreadsheetml/2006/main" count="1027" uniqueCount="745">
  <si>
    <t xml:space="preserve">COLOURS: 2-BRIGHT YELLOW. 5-TRAFFIC RED. 7-SKY BLUE. 10-BLACK. 11-FLURO ORANGE. 12-FLURO GREEN. 13-FLURO PINK. </t>
  </si>
  <si>
    <t>16-SIGNAL VIOLET. 69-LIGHT GREEN. 76-BURNT ORANGE. 77-US GREEN. 79-PURE WHITE. 81-PURPLE</t>
  </si>
  <si>
    <t>SETS</t>
  </si>
  <si>
    <t>HOLDS</t>
  </si>
  <si>
    <t>KG</t>
  </si>
  <si>
    <t>COLOURS</t>
  </si>
  <si>
    <t>ECLIPSE JUGS</t>
  </si>
  <si>
    <t>ECLIPSE EDGES &amp; SLOPERS</t>
  </si>
  <si>
    <t>BRIGHT YELLOW - RAL 1023</t>
  </si>
  <si>
    <t>TRAFFIC RED - RAL 3020</t>
  </si>
  <si>
    <t>ECLIPSE BLOCKERS</t>
  </si>
  <si>
    <t>SKY BLUE - RAL 5015</t>
  </si>
  <si>
    <t>BLACK - RAL 9005</t>
  </si>
  <si>
    <t>TERRORS DT</t>
  </si>
  <si>
    <t>FLURO ORANGE - RAL 2005</t>
  </si>
  <si>
    <t>FLURO GREEN - PAN. 802C</t>
  </si>
  <si>
    <t>FANGS DT</t>
  </si>
  <si>
    <t>FLURO PINK - PAN. 806C</t>
  </si>
  <si>
    <t>SIGNAL VIOLET - RAL 4008</t>
  </si>
  <si>
    <t>COMMAS DUAL</t>
  </si>
  <si>
    <t>LIGHT GREEN - RAL 6018</t>
  </si>
  <si>
    <t>BURNT ORANGE - US 14-01</t>
  </si>
  <si>
    <t>COMMAS</t>
  </si>
  <si>
    <t>US GREEN - US 16-16</t>
  </si>
  <si>
    <t>PURE WHITE - RAL 9001</t>
  </si>
  <si>
    <t>DRIFTS</t>
  </si>
  <si>
    <t>US PURPLE - PAN 267u</t>
  </si>
  <si>
    <t>LOAVES</t>
  </si>
  <si>
    <t>ROCK LINE</t>
  </si>
  <si>
    <t>SMOOTH LINE (POCKETS)</t>
  </si>
  <si>
    <t>SMOOTH LINE (SLOPERS)</t>
  </si>
  <si>
    <t>HARD BOILED DT</t>
  </si>
  <si>
    <t>DOWN CLIMBING JUGS</t>
  </si>
  <si>
    <t>FULL TEX FIBERGLASS</t>
  </si>
  <si>
    <t>XX</t>
  </si>
  <si>
    <t>DUAL TEX  FIBERGLASS</t>
  </si>
  <si>
    <t>TOTAL PU SETS PER COLOUR</t>
  </si>
  <si>
    <t>SHIPPING DETAILS</t>
  </si>
  <si>
    <t>COMPANY NAME</t>
  </si>
  <si>
    <t>TOTAL SETS</t>
  </si>
  <si>
    <t>ADDRESS</t>
  </si>
  <si>
    <t>TOTAL HOLDS</t>
  </si>
  <si>
    <t>TOTAL WEIGHT</t>
  </si>
  <si>
    <t>Total before Tax and Shipping</t>
  </si>
  <si>
    <t>POST CODE</t>
  </si>
  <si>
    <t>COUNTRY</t>
  </si>
  <si>
    <t>PHONE NUMBER</t>
  </si>
  <si>
    <t>EMAIL</t>
  </si>
  <si>
    <t>YOUR REFERENCE NUMBER</t>
  </si>
  <si>
    <r>
      <rPr>
        <rFont val="Calibri"/>
        <b/>
        <color theme="1"/>
        <sz val="24.0"/>
      </rPr>
      <t xml:space="preserve"> </t>
    </r>
    <r>
      <rPr>
        <rFont val="Calibri"/>
        <b/>
        <color theme="1"/>
        <sz val="36.0"/>
      </rPr>
      <t>COMMAS DUAL TEX</t>
    </r>
  </si>
  <si>
    <t>NAME</t>
  </si>
  <si>
    <t>PHOTO</t>
  </si>
  <si>
    <t>SET SIZE</t>
  </si>
  <si>
    <t>HOLD SIZE</t>
  </si>
  <si>
    <t>SKU</t>
  </si>
  <si>
    <t>PRICE</t>
  </si>
  <si>
    <t>Yellow
1018</t>
  </si>
  <si>
    <t>Red
3020</t>
  </si>
  <si>
    <t>Sky Blue
5015</t>
  </si>
  <si>
    <t>Black
9005</t>
  </si>
  <si>
    <t xml:space="preserve">
Signal 
Violet
4008</t>
  </si>
  <si>
    <t xml:space="preserve">
Mint
6027</t>
  </si>
  <si>
    <t>Purple
4005</t>
  </si>
  <si>
    <t>Green
6001</t>
  </si>
  <si>
    <t>White
9003</t>
  </si>
  <si>
    <t>UNITS</t>
  </si>
  <si>
    <t>WEIGHT</t>
  </si>
  <si>
    <t>TOTAL ex TAX</t>
  </si>
  <si>
    <t xml:space="preserve">Pack of 8 Commas Pinches. </t>
  </si>
  <si>
    <t>w</t>
  </si>
  <si>
    <t>Small Pinches 1</t>
  </si>
  <si>
    <t>40 x 28 x 12 40 x 20 x 13 40 x 20 x 10 38 x 20 x 8</t>
  </si>
  <si>
    <t>W1, W2, W3, W4</t>
  </si>
  <si>
    <t>Small Pinches 2</t>
  </si>
  <si>
    <t>35*17*9</t>
  </si>
  <si>
    <t>W5, W6, W7, W8</t>
  </si>
  <si>
    <t xml:space="preserve">Pack of  13 Commas Slopers &amp; Edges </t>
  </si>
  <si>
    <t>Comma Sloper 1 Juggy Sloper</t>
  </si>
  <si>
    <t>48 x 24 x 13</t>
  </si>
  <si>
    <t>C1</t>
  </si>
  <si>
    <t>Comma Sloper 2 Edge</t>
  </si>
  <si>
    <t>50 x 24 x 13</t>
  </si>
  <si>
    <t>C2</t>
  </si>
  <si>
    <t>Comma Sloper 3  Rounded Jug</t>
  </si>
  <si>
    <t>90 x 40 x 16</t>
  </si>
  <si>
    <t>C3</t>
  </si>
  <si>
    <t>Comma Sloper 4 Sloping Jug</t>
  </si>
  <si>
    <t>80 x 38 x 18</t>
  </si>
  <si>
    <t>C4</t>
  </si>
  <si>
    <t>Comma Sloper 5  Rounded Jug</t>
  </si>
  <si>
    <t>83 x 35 x 18</t>
  </si>
  <si>
    <t>C5</t>
  </si>
  <si>
    <t>Comma Sloper 6 Round Sloper</t>
  </si>
  <si>
    <t>82 X 30 X 12</t>
  </si>
  <si>
    <t>C6</t>
  </si>
  <si>
    <t>Comma Sloper 7 Rounded Jug</t>
  </si>
  <si>
    <t>80 X 36 X 14</t>
  </si>
  <si>
    <t>C7</t>
  </si>
  <si>
    <t>Comma Sloper 8  Hard Sloper</t>
  </si>
  <si>
    <t>78 x 40 x 12</t>
  </si>
  <si>
    <t>C8</t>
  </si>
  <si>
    <t>Comma Sloper 9 Flat Sloper</t>
  </si>
  <si>
    <t>50 x 24,5 x13</t>
  </si>
  <si>
    <t>C9</t>
  </si>
  <si>
    <t>Comma Sloper 10  Hard Edge</t>
  </si>
  <si>
    <t>74 x 30 x 13</t>
  </si>
  <si>
    <t>C10</t>
  </si>
  <si>
    <t>Comma Sloper 11  Sloper</t>
  </si>
  <si>
    <t>70 x 30 x 12</t>
  </si>
  <si>
    <t>C11</t>
  </si>
  <si>
    <t>Comma Sloper 12  Edge</t>
  </si>
  <si>
    <t>84 X 34 X 13</t>
  </si>
  <si>
    <t>C12</t>
  </si>
  <si>
    <t>Comma Sloper 13 Edge</t>
  </si>
  <si>
    <t>C13</t>
  </si>
  <si>
    <t>Pack of 18 FANGS</t>
  </si>
  <si>
    <t>Fang Edge 1</t>
  </si>
  <si>
    <t>49 X 10 X 6</t>
  </si>
  <si>
    <t>T1</t>
  </si>
  <si>
    <t>Fang Edge 2</t>
  </si>
  <si>
    <t>63 X 10 X 8</t>
  </si>
  <si>
    <t>T2</t>
  </si>
  <si>
    <t>Fang Edge 3</t>
  </si>
  <si>
    <t>78 X 11 X 9</t>
  </si>
  <si>
    <t>T3</t>
  </si>
  <si>
    <t>Fang Edge 4</t>
  </si>
  <si>
    <t>74 X 16 X 10</t>
  </si>
  <si>
    <t>T7</t>
  </si>
  <si>
    <t>Fang Edge 5</t>
  </si>
  <si>
    <t>95 X 21 X 15</t>
  </si>
  <si>
    <t>T6</t>
  </si>
  <si>
    <t>Fang Edge 6</t>
  </si>
  <si>
    <t>104 X 22 X 12</t>
  </si>
  <si>
    <t>T4</t>
  </si>
  <si>
    <t>Fang Edge 7</t>
  </si>
  <si>
    <t>103 X 26 X 9</t>
  </si>
  <si>
    <t>T5</t>
  </si>
  <si>
    <t>Fang slope 1</t>
  </si>
  <si>
    <t>43 X 12 X 5</t>
  </si>
  <si>
    <t>T8</t>
  </si>
  <si>
    <t>Fang slope 2</t>
  </si>
  <si>
    <t>T9</t>
  </si>
  <si>
    <t>Fang slope 3</t>
  </si>
  <si>
    <t>T10</t>
  </si>
  <si>
    <t>Fang slope 4</t>
  </si>
  <si>
    <t>T11</t>
  </si>
  <si>
    <t>Fang slope 5</t>
  </si>
  <si>
    <t>65 X 17 X 5</t>
  </si>
  <si>
    <t>T12</t>
  </si>
  <si>
    <t>Fang slope 6</t>
  </si>
  <si>
    <t>67 X 19 X 6</t>
  </si>
  <si>
    <t>T13</t>
  </si>
  <si>
    <t>Fang slope 7</t>
  </si>
  <si>
    <t>83 X 25 X 9</t>
  </si>
  <si>
    <t>T14</t>
  </si>
  <si>
    <t>Fang slope 8</t>
  </si>
  <si>
    <t>82 X 25 X 9</t>
  </si>
  <si>
    <t>T16</t>
  </si>
  <si>
    <t>Fang slope 9</t>
  </si>
  <si>
    <t>96 X 27 X 6</t>
  </si>
  <si>
    <t>T15</t>
  </si>
  <si>
    <t>Fang slope 10</t>
  </si>
  <si>
    <t>120 X 26 X 11</t>
  </si>
  <si>
    <t>T17</t>
  </si>
  <si>
    <t>Fang slope 11</t>
  </si>
  <si>
    <t>123 X 28 X 9</t>
  </si>
  <si>
    <t>T18</t>
  </si>
  <si>
    <t>Pack of  15 small Slopers Commas</t>
  </si>
  <si>
    <t>Comma Small Sloper 1</t>
  </si>
  <si>
    <t>40 X 20 X 10 40 X 20 X 10</t>
  </si>
  <si>
    <t>S1, S2</t>
  </si>
  <si>
    <t>Comma Small Sloper 2</t>
  </si>
  <si>
    <t>30 X 22 X 10 30 X 22 X 10</t>
  </si>
  <si>
    <t>S3, S4</t>
  </si>
  <si>
    <t>Comma Small Sloper 3</t>
  </si>
  <si>
    <t>18 X 25 X 10 18 X 25 X 10</t>
  </si>
  <si>
    <t>S5, S6</t>
  </si>
  <si>
    <t>Comma Small Sloper 4</t>
  </si>
  <si>
    <t>S7, S8</t>
  </si>
  <si>
    <t>Comma Small Sloper 5</t>
  </si>
  <si>
    <t>20 X 26 X 8   20 X 26 X 8</t>
  </si>
  <si>
    <t>S9, S10</t>
  </si>
  <si>
    <t>Comma Small Sloper 6</t>
  </si>
  <si>
    <t>30 X 19 X 10 30 X 19 X 10</t>
  </si>
  <si>
    <t>S11, S12</t>
  </si>
  <si>
    <t>Comma Small Jugs 7</t>
  </si>
  <si>
    <t>36 X 24 X 14 36 X 24 X 14 36 X 24 X 14</t>
  </si>
  <si>
    <t>S13, S14, S15</t>
  </si>
  <si>
    <t>ECLIPSE FAMILY</t>
  </si>
  <si>
    <t>RAL 1023</t>
  </si>
  <si>
    <t>RAL 3020</t>
  </si>
  <si>
    <t>RAL 5015</t>
  </si>
  <si>
    <t>RAL 9005</t>
  </si>
  <si>
    <t>RAL 2005</t>
  </si>
  <si>
    <t>PAN 802C</t>
  </si>
  <si>
    <t>PAN 806C</t>
  </si>
  <si>
    <t>RAL 4008</t>
  </si>
  <si>
    <t>RAL 6027</t>
  </si>
  <si>
    <t>RAL 6018</t>
  </si>
  <si>
    <t>US 14-01</t>
  </si>
  <si>
    <t>US 16-16</t>
  </si>
  <si>
    <t>RAL 9010</t>
  </si>
  <si>
    <t>PAN 267U</t>
  </si>
  <si>
    <t>JUGS &amp; FEET</t>
  </si>
  <si>
    <t>MEDIUM  FEET 1</t>
  </si>
  <si>
    <t>UBE 76</t>
  </si>
  <si>
    <t>MEDIUM  FEET 2</t>
  </si>
  <si>
    <t>UBE 79</t>
  </si>
  <si>
    <t>MEDIUM DEEP FEET</t>
  </si>
  <si>
    <t>UBE 80</t>
  </si>
  <si>
    <r>
      <rPr>
        <rFont val="Calibri"/>
        <b/>
        <color theme="1"/>
        <sz val="14.0"/>
      </rPr>
      <t xml:space="preserve">M JUGS                </t>
    </r>
    <r>
      <rPr>
        <rFont val="Calibri"/>
        <b/>
        <color theme="1"/>
        <sz val="11.0"/>
      </rPr>
      <t xml:space="preserve">SET A  </t>
    </r>
  </si>
  <si>
    <t>UBE 21</t>
  </si>
  <si>
    <r>
      <rPr>
        <rFont val="Calibri"/>
        <b/>
        <color theme="1"/>
        <sz val="14.0"/>
      </rPr>
      <t xml:space="preserve">L JUGS                </t>
    </r>
    <r>
      <rPr>
        <rFont val="Calibri"/>
        <b/>
        <color theme="1"/>
        <sz val="11.0"/>
      </rPr>
      <t>SET B</t>
    </r>
  </si>
  <si>
    <t>UBE 22</t>
  </si>
  <si>
    <r>
      <rPr>
        <rFont val="Calibri"/>
        <b/>
        <color theme="1"/>
        <sz val="14.0"/>
      </rPr>
      <t xml:space="preserve">XL JUGS             </t>
    </r>
    <r>
      <rPr>
        <rFont val="Calibri"/>
        <b/>
        <color theme="1"/>
        <sz val="11.0"/>
      </rPr>
      <t xml:space="preserve"> SET C</t>
    </r>
  </si>
  <si>
    <t>UBE 23</t>
  </si>
  <si>
    <r>
      <rPr>
        <rFont val="Calibri"/>
        <b/>
        <color theme="1"/>
        <sz val="15.0"/>
      </rPr>
      <t xml:space="preserve">XL JUGS           </t>
    </r>
    <r>
      <rPr>
        <rFont val="Calibri"/>
        <b/>
        <color theme="1"/>
        <sz val="11.0"/>
      </rPr>
      <t xml:space="preserve"> SET D</t>
    </r>
  </si>
  <si>
    <t>UBE 24</t>
  </si>
  <si>
    <t>EDGES &amp; SLOPERS &amp; FEET</t>
  </si>
  <si>
    <t>XS FEET 1</t>
  </si>
  <si>
    <t>UBE 85</t>
  </si>
  <si>
    <t>XS FEET 2</t>
  </si>
  <si>
    <t xml:space="preserve">UBE 86 </t>
  </si>
  <si>
    <t>S FEET 1</t>
  </si>
  <si>
    <t>UBE 77</t>
  </si>
  <si>
    <t>UBE 78</t>
  </si>
  <si>
    <t>M FEET &amp; EDGES</t>
  </si>
  <si>
    <t>UBE 84</t>
  </si>
  <si>
    <t xml:space="preserve">MEDIUM 1 SLOPERS &amp; EDGE </t>
  </si>
  <si>
    <t>UBE 74</t>
  </si>
  <si>
    <t>MEDIUM 2 EDGE</t>
  </si>
  <si>
    <t>UBE 75</t>
  </si>
  <si>
    <t>M EDGES             slope &amp; edge</t>
  </si>
  <si>
    <t>UBE 02</t>
  </si>
  <si>
    <r>
      <rPr>
        <rFont val="Calibri"/>
        <b/>
        <color theme="1"/>
        <sz val="13.0"/>
      </rPr>
      <t xml:space="preserve">L SET A        </t>
    </r>
    <r>
      <rPr>
        <rFont val="Calibri"/>
        <b/>
        <color theme="1"/>
        <sz val="11.0"/>
      </rPr>
      <t xml:space="preserve">MIXED EDGES </t>
    </r>
  </si>
  <si>
    <t>UBE 01</t>
  </si>
  <si>
    <r>
      <rPr>
        <rFont val="Calibri"/>
        <b/>
        <color theme="1"/>
        <sz val="13.0"/>
      </rPr>
      <t>L SET B</t>
    </r>
    <r>
      <rPr>
        <rFont val="Calibri"/>
        <b/>
        <color theme="1"/>
        <sz val="11.0"/>
      </rPr>
      <t xml:space="preserve">         MIXED DEEP INCUT AND SLOPERS</t>
    </r>
  </si>
  <si>
    <t>UBE 05</t>
  </si>
  <si>
    <r>
      <rPr>
        <rFont val="Calibri"/>
        <b/>
        <color theme="1"/>
        <sz val="14.0"/>
      </rPr>
      <t xml:space="preserve">XL SET C     </t>
    </r>
    <r>
      <rPr>
        <rFont val="Calibri"/>
        <b/>
        <color theme="1"/>
        <sz val="11.0"/>
      </rPr>
      <t xml:space="preserve"> MIXED DEEP INCUT AND SLOPERS</t>
    </r>
  </si>
  <si>
    <t>UBE 10</t>
  </si>
  <si>
    <r>
      <rPr>
        <rFont val="Calibri"/>
        <b/>
        <color theme="1"/>
        <sz val="14.0"/>
      </rPr>
      <t xml:space="preserve">XL SET D     </t>
    </r>
    <r>
      <rPr>
        <rFont val="Calibri"/>
        <b/>
        <color theme="1"/>
        <sz val="11.0"/>
      </rPr>
      <t xml:space="preserve"> MIXED DEEP INCUT AND SLOPERS 30 CM</t>
    </r>
  </si>
  <si>
    <t>UBE 15</t>
  </si>
  <si>
    <r>
      <rPr>
        <rFont val="Calibri"/>
        <b/>
        <color theme="1"/>
        <sz val="14.0"/>
      </rPr>
      <t xml:space="preserve">XXL SET E     </t>
    </r>
    <r>
      <rPr>
        <rFont val="Calibri"/>
        <b/>
        <color theme="1"/>
        <sz val="11.0"/>
      </rPr>
      <t xml:space="preserve"> MIXED DEEP INCUTS AND SLOPERS 40CM </t>
    </r>
  </si>
  <si>
    <t>UBE 20</t>
  </si>
  <si>
    <t>BLOCKERS (MIXED EDGES)</t>
  </si>
  <si>
    <t>SET A1 FOR BLOCKING SET A ECLIPSE</t>
  </si>
  <si>
    <t>UBE 25</t>
  </si>
  <si>
    <t>SET A2 FOR BLOCKING SET A ECLIPSE</t>
  </si>
  <si>
    <t>UBE 30</t>
  </si>
  <si>
    <t>SET B1 FOR BLOCKING SET B ECLIPSE</t>
  </si>
  <si>
    <t>UBE 35</t>
  </si>
  <si>
    <t>SET B2 FOR BLOCKING SET B ECLIPSE</t>
  </si>
  <si>
    <t>UBE 40</t>
  </si>
  <si>
    <t>SET C1 FOR BLOCKING SET C ECLIPSE</t>
  </si>
  <si>
    <t>UBE 45</t>
  </si>
  <si>
    <t>SET C2 FOR BLOCKING SET C ECLIPSE</t>
  </si>
  <si>
    <t>UBE 50</t>
  </si>
  <si>
    <t>SET D1 FOR BLOCKING SET D ECLIPSE</t>
  </si>
  <si>
    <t>UBE 55</t>
  </si>
  <si>
    <t>SET D2 FOR BLOCKING SET D ECLIPSE</t>
  </si>
  <si>
    <t>UBE 60</t>
  </si>
  <si>
    <t>SET E1 FOR BLOCKING SET E ECLIPSE</t>
  </si>
  <si>
    <t>UBE 65</t>
  </si>
  <si>
    <t>SET E2 FOR BLOCKING SET E ECLIPSE</t>
  </si>
  <si>
    <t>UBE 70</t>
  </si>
  <si>
    <t>PHOTOS</t>
  </si>
  <si>
    <t>COST ex TAX</t>
  </si>
  <si>
    <t>FOOT JIBS</t>
  </si>
  <si>
    <t>UL 01</t>
  </si>
  <si>
    <t>SMALL FEET</t>
  </si>
  <si>
    <t>UL 02</t>
  </si>
  <si>
    <t>SM DEEP FEET</t>
  </si>
  <si>
    <t>UL 03</t>
  </si>
  <si>
    <t>MICRO JIBS 1</t>
  </si>
  <si>
    <t>UL 04</t>
  </si>
  <si>
    <t>THIN JIBS SM</t>
  </si>
  <si>
    <t>UL 05</t>
  </si>
  <si>
    <t>THIN JIBS LG</t>
  </si>
  <si>
    <t>UL 06</t>
  </si>
  <si>
    <r>
      <rPr>
        <rFont val="Calibri"/>
        <b/>
        <color theme="1"/>
        <sz val="11.0"/>
      </rPr>
      <t>XS MIXED EDGES</t>
    </r>
    <r>
      <rPr>
        <rFont val="Calibri"/>
        <b/>
        <color theme="1"/>
        <sz val="10.0"/>
      </rPr>
      <t xml:space="preserve"> </t>
    </r>
    <r>
      <rPr>
        <rFont val="Calibri"/>
        <b/>
        <i/>
        <color theme="1"/>
        <sz val="9.0"/>
      </rPr>
      <t>(SLOPERS TO INCUTS)</t>
    </r>
  </si>
  <si>
    <t>UL 10</t>
  </si>
  <si>
    <t>LG DEEP FEET</t>
  </si>
  <si>
    <t>UL 11</t>
  </si>
  <si>
    <r>
      <rPr>
        <rFont val="Calibri"/>
        <b/>
        <color theme="1"/>
        <sz val="11.0"/>
      </rPr>
      <t xml:space="preserve">SMALL MIXED EDGES  </t>
    </r>
    <r>
      <rPr>
        <rFont val="Calibri"/>
        <b/>
        <i/>
        <color theme="1"/>
        <sz val="9.0"/>
      </rPr>
      <t>(SLOPERS TO INCUTS)</t>
    </r>
  </si>
  <si>
    <t>UL 15</t>
  </si>
  <si>
    <t>XS PATCH</t>
  </si>
  <si>
    <t>UL 16</t>
  </si>
  <si>
    <t>SMALL JUGS</t>
  </si>
  <si>
    <t>UL 17</t>
  </si>
  <si>
    <r>
      <rPr>
        <rFont val="Calibri"/>
        <b/>
        <color theme="1"/>
        <sz val="11.0"/>
      </rPr>
      <t xml:space="preserve">MEDIUM EDGES  </t>
    </r>
    <r>
      <rPr>
        <rFont val="Calibri"/>
        <b/>
        <i/>
        <color theme="1"/>
        <sz val="9.0"/>
      </rPr>
      <t>(SLOPERS TO INCUTS)</t>
    </r>
  </si>
  <si>
    <t>UL 20</t>
  </si>
  <si>
    <t>MEDIUM PATCHES</t>
  </si>
  <si>
    <t>UL 22</t>
  </si>
  <si>
    <r>
      <rPr>
        <rFont val="Calibri"/>
        <b/>
        <color theme="1"/>
        <sz val="11.0"/>
      </rPr>
      <t xml:space="preserve">LARGE MIXED EDGES  </t>
    </r>
    <r>
      <rPr>
        <rFont val="Calibri"/>
        <b/>
        <i/>
        <color theme="1"/>
        <sz val="9.0"/>
      </rPr>
      <t>(SLOPERS TO INCUTS)</t>
    </r>
  </si>
  <si>
    <t>UL 25</t>
  </si>
  <si>
    <t>LG PATCH</t>
  </si>
  <si>
    <t>UL 26</t>
  </si>
  <si>
    <r>
      <rPr>
        <rFont val="Calibri"/>
        <b/>
        <color theme="1"/>
        <sz val="11.0"/>
      </rPr>
      <t xml:space="preserve">XL MIXED EDGES FROM  </t>
    </r>
    <r>
      <rPr>
        <rFont val="Calibri"/>
        <b/>
        <i/>
        <color theme="1"/>
        <sz val="9.0"/>
      </rPr>
      <t>(SLOPERS TO INCUTS)</t>
    </r>
  </si>
  <si>
    <t>UL 30</t>
  </si>
  <si>
    <t>XXL 1 INCUT EDGES</t>
  </si>
  <si>
    <t>UL 35</t>
  </si>
  <si>
    <r>
      <rPr>
        <rFont val="Calibri"/>
        <b/>
        <color theme="1"/>
        <sz val="11.0"/>
      </rPr>
      <t xml:space="preserve">XXL 2 </t>
    </r>
    <r>
      <rPr>
        <rFont val="Calibri"/>
        <b/>
        <i/>
        <color theme="1"/>
        <sz val="9.0"/>
      </rPr>
      <t>SLOPING EDGES</t>
    </r>
  </si>
  <si>
    <t>UL 40</t>
  </si>
  <si>
    <r>
      <rPr>
        <rFont val="Calibri"/>
        <b/>
        <color theme="1"/>
        <sz val="11.0"/>
      </rPr>
      <t xml:space="preserve">XXXL MIXED </t>
    </r>
    <r>
      <rPr>
        <rFont val="Calibri"/>
        <b/>
        <i/>
        <color theme="1"/>
        <sz val="9.0"/>
      </rPr>
      <t xml:space="preserve"> (SLOPERS TO INCUTS)</t>
    </r>
  </si>
  <si>
    <t>UL 45</t>
  </si>
  <si>
    <t>4 XL 1       JUGS</t>
  </si>
  <si>
    <t>UL 50</t>
  </si>
  <si>
    <t>4 XL 2         ROUNDED JUGS</t>
  </si>
  <si>
    <t>UL 55</t>
  </si>
  <si>
    <t>4 XL 3          ROUNDED JUGS</t>
  </si>
  <si>
    <t>UL 60</t>
  </si>
  <si>
    <t>4 XL 4         ROUNDED EDGES</t>
  </si>
  <si>
    <t>UL 65</t>
  </si>
  <si>
    <t>TERRORS</t>
  </si>
  <si>
    <t>XS</t>
  </si>
  <si>
    <t>UN 01</t>
  </si>
  <si>
    <t>SMALL 1</t>
  </si>
  <si>
    <t>UN 02</t>
  </si>
  <si>
    <t>LARGE 1</t>
  </si>
  <si>
    <t>UN 03</t>
  </si>
  <si>
    <t>LARGE 2</t>
  </si>
  <si>
    <t>UN 07</t>
  </si>
  <si>
    <t>XL 1</t>
  </si>
  <si>
    <t>UN 04</t>
  </si>
  <si>
    <t>XL 2</t>
  </si>
  <si>
    <t>UN 08</t>
  </si>
  <si>
    <t>XL 3</t>
  </si>
  <si>
    <t>UN 09</t>
  </si>
  <si>
    <t>XL 4</t>
  </si>
  <si>
    <t>UN 10</t>
  </si>
  <si>
    <t>XL 5</t>
  </si>
  <si>
    <t>UN 11</t>
  </si>
  <si>
    <t>SM PLATES</t>
  </si>
  <si>
    <t>UN 05</t>
  </si>
  <si>
    <t>MEDIUM PLATES</t>
  </si>
  <si>
    <t>UN 06</t>
  </si>
  <si>
    <t>XXXL 1</t>
  </si>
  <si>
    <t>UN 12</t>
  </si>
  <si>
    <t>XXXL 2</t>
  </si>
  <si>
    <t>UN 13</t>
  </si>
  <si>
    <t xml:space="preserve">COMMAS DUAL TEX </t>
  </si>
  <si>
    <t>DUAL TEX FOOT JIBS</t>
  </si>
  <si>
    <t>UC 02</t>
  </si>
  <si>
    <t>DUAL TEX SMALL FLARED JIBS</t>
  </si>
  <si>
    <t>UC 11</t>
  </si>
  <si>
    <t>DUAL TEX SMALL FLARED EDGES 1</t>
  </si>
  <si>
    <t>UC 16</t>
  </si>
  <si>
    <t>DUAL TEX SMALL FLARED EDGES 2</t>
  </si>
  <si>
    <t>UC 17</t>
  </si>
  <si>
    <t>LARGE EDGE DT</t>
  </si>
  <si>
    <t>UC 51</t>
  </si>
  <si>
    <t>XL EDGE 2 DUAL TEX</t>
  </si>
  <si>
    <t>UC 56</t>
  </si>
  <si>
    <t>XL EDGE 3 DUAL TEX</t>
  </si>
  <si>
    <t>UC 57</t>
  </si>
  <si>
    <t xml:space="preserve">COMMAS NORMAL TEX </t>
  </si>
  <si>
    <t>XS FEET</t>
  </si>
  <si>
    <t>UC 01</t>
  </si>
  <si>
    <t>UC O5</t>
  </si>
  <si>
    <t>SMALL JIBS</t>
  </si>
  <si>
    <t>UC 10</t>
  </si>
  <si>
    <t>SMALL EDGE</t>
  </si>
  <si>
    <t>UC 15</t>
  </si>
  <si>
    <t>SMALL DEEP EDGE</t>
  </si>
  <si>
    <t>UC 20</t>
  </si>
  <si>
    <t>SMALL SCOOP EDGE</t>
  </si>
  <si>
    <t>UC 25</t>
  </si>
  <si>
    <t>MEDIUM EDGE 1</t>
  </si>
  <si>
    <t>UC 30</t>
  </si>
  <si>
    <t>MEDIUM EDGE 2</t>
  </si>
  <si>
    <t>UC 35</t>
  </si>
  <si>
    <t>LARGE EDGE 1</t>
  </si>
  <si>
    <t>UC 40</t>
  </si>
  <si>
    <t>LARGE EDGE 2</t>
  </si>
  <si>
    <t>UC 45</t>
  </si>
  <si>
    <t>LARGE EDGE 3</t>
  </si>
  <si>
    <t>UC 50</t>
  </si>
  <si>
    <t>XL SLOPERS</t>
  </si>
  <si>
    <t>UC 55</t>
  </si>
  <si>
    <t>XXL SLOPERS</t>
  </si>
  <si>
    <t>UC 60</t>
  </si>
  <si>
    <t>XXXL SLOPERS</t>
  </si>
  <si>
    <t>UC 65</t>
  </si>
  <si>
    <t xml:space="preserve">HARD BOILED PU </t>
  </si>
  <si>
    <t xml:space="preserve">SIZE </t>
  </si>
  <si>
    <t>10 cm</t>
  </si>
  <si>
    <t>M 1          Good Feet</t>
  </si>
  <si>
    <t>UHB 01</t>
  </si>
  <si>
    <t>19cm</t>
  </si>
  <si>
    <t>Large 1     Shallow scoops and edges</t>
  </si>
  <si>
    <t>UHB 10</t>
  </si>
  <si>
    <t>Large 2  Pinches</t>
  </si>
  <si>
    <t>UHB 11</t>
  </si>
  <si>
    <t>30 cm</t>
  </si>
  <si>
    <t>XL 1   Shallow and Deep edge</t>
  </si>
  <si>
    <t>UHB 15</t>
  </si>
  <si>
    <t>XL 2   Hard Scoops</t>
  </si>
  <si>
    <t>UHB 16</t>
  </si>
  <si>
    <t>XL 3  Rounded incuts</t>
  </si>
  <si>
    <t>UHB 17</t>
  </si>
  <si>
    <t>XL 4    Round Scoop</t>
  </si>
  <si>
    <t>UHB 18</t>
  </si>
  <si>
    <t>XL 5 Rounded Juggy</t>
  </si>
  <si>
    <t>UHB 19</t>
  </si>
  <si>
    <t>XL 6       Hard Pinches</t>
  </si>
  <si>
    <t>UHB 20</t>
  </si>
  <si>
    <t>XL 7         Pinches</t>
  </si>
  <si>
    <t>UHB 21</t>
  </si>
  <si>
    <t>XL 8       Hard Pinches</t>
  </si>
  <si>
    <t>UHB 22</t>
  </si>
  <si>
    <t>40 cm</t>
  </si>
  <si>
    <t>XL+ 9    Good Edges</t>
  </si>
  <si>
    <t>UHB 30</t>
  </si>
  <si>
    <t>XL+ 10    Rounded Incut</t>
  </si>
  <si>
    <t>UHB 31</t>
  </si>
  <si>
    <t>XL+ 11    Hard Scoops</t>
  </si>
  <si>
    <t>UHB 32</t>
  </si>
  <si>
    <t>XL+ 12  Round Juggy Incuts</t>
  </si>
  <si>
    <t>UHB 33</t>
  </si>
  <si>
    <t>XL+ 13   Hard Scoops</t>
  </si>
  <si>
    <t>UHB 34</t>
  </si>
  <si>
    <t>SM FEET 1</t>
  </si>
  <si>
    <t>UD 01</t>
  </si>
  <si>
    <t>TECH FEET</t>
  </si>
  <si>
    <t>UD 04</t>
  </si>
  <si>
    <t>SM FEET 2</t>
  </si>
  <si>
    <t>UD 05</t>
  </si>
  <si>
    <t>UD 06</t>
  </si>
  <si>
    <t>LG FEET</t>
  </si>
  <si>
    <t>UD 07</t>
  </si>
  <si>
    <t>FEINT EDGES</t>
  </si>
  <si>
    <t>UD 08</t>
  </si>
  <si>
    <t>XS EDGES</t>
  </si>
  <si>
    <t>UD 09</t>
  </si>
  <si>
    <t xml:space="preserve">PLATE EDGES </t>
  </si>
  <si>
    <t>UD 10</t>
  </si>
  <si>
    <t xml:space="preserve">LG EDGES </t>
  </si>
  <si>
    <t>UD 11</t>
  </si>
  <si>
    <t>LG INCUTS</t>
  </si>
  <si>
    <t>UD 12</t>
  </si>
  <si>
    <t>LARGE PINCH</t>
  </si>
  <si>
    <t>UD 13</t>
  </si>
  <si>
    <t>SM EDGES 1</t>
  </si>
  <si>
    <t>UD 15</t>
  </si>
  <si>
    <t>SM EDGES 2</t>
  </si>
  <si>
    <t>UD 16</t>
  </si>
  <si>
    <t>MED EDGES</t>
  </si>
  <si>
    <t>UD 17</t>
  </si>
  <si>
    <t>RIB INCUTS</t>
  </si>
  <si>
    <t>UD 18</t>
  </si>
  <si>
    <t>FLAT EDGES</t>
  </si>
  <si>
    <t>UD 19</t>
  </si>
  <si>
    <t>SM JUGS 1</t>
  </si>
  <si>
    <t>UD 20</t>
  </si>
  <si>
    <t>MED JUGS 1</t>
  </si>
  <si>
    <t>UD 25</t>
  </si>
  <si>
    <t>MED JUGS 2</t>
  </si>
  <si>
    <t>UD 30</t>
  </si>
  <si>
    <t>LG JUGS 1</t>
  </si>
  <si>
    <t>UD 35</t>
  </si>
  <si>
    <t>LG JUGS 2</t>
  </si>
  <si>
    <t>UD 36</t>
  </si>
  <si>
    <t>XL JUGS 1</t>
  </si>
  <si>
    <t>UD 40</t>
  </si>
  <si>
    <t>XXL JUGS 1</t>
  </si>
  <si>
    <t>UD 45</t>
  </si>
  <si>
    <t>XXXL JUGS 1</t>
  </si>
  <si>
    <t>UD 50</t>
  </si>
  <si>
    <t>XL ROUND LEDGE</t>
  </si>
  <si>
    <t>UD 41</t>
  </si>
  <si>
    <t>MIXED LEDGE</t>
  </si>
  <si>
    <t>UD 42</t>
  </si>
  <si>
    <t>XL INCUT LEDGE</t>
  </si>
  <si>
    <t>UD 43</t>
  </si>
  <si>
    <t>4XL FEATURE</t>
  </si>
  <si>
    <t>UD 70</t>
  </si>
  <si>
    <t>MONSTER 2</t>
  </si>
  <si>
    <t>UD 66</t>
  </si>
  <si>
    <t>MONSTER 4</t>
  </si>
  <si>
    <t>UD 68</t>
  </si>
  <si>
    <t>FANGS PU</t>
  </si>
  <si>
    <r>
      <rPr>
        <rFont val="Calibri"/>
        <b/>
        <color theme="1"/>
        <sz val="15.0"/>
      </rPr>
      <t xml:space="preserve">XXXS       </t>
    </r>
    <r>
      <rPr>
        <rFont val="Calibri"/>
        <b/>
        <color theme="1"/>
        <sz val="11.0"/>
      </rPr>
      <t>TINY INCUT EDGES</t>
    </r>
  </si>
  <si>
    <r>
      <rPr>
        <rFont val="Calibri"/>
        <b/>
        <color theme="1"/>
        <sz val="15.0"/>
      </rPr>
      <t xml:space="preserve">XXS 1 </t>
    </r>
    <r>
      <rPr>
        <rFont val="Calibri"/>
        <b/>
        <color theme="1"/>
        <sz val="11.0"/>
      </rPr>
      <t xml:space="preserve">        JUST THERE POSITIVE EDGES</t>
    </r>
  </si>
  <si>
    <t>UC 03</t>
  </si>
  <si>
    <r>
      <rPr>
        <rFont val="Calibri"/>
        <b/>
        <color theme="1"/>
        <sz val="15.0"/>
      </rPr>
      <t>XXS 2</t>
    </r>
    <r>
      <rPr>
        <rFont val="Calibri"/>
        <b/>
        <color theme="1"/>
        <sz val="11.0"/>
      </rPr>
      <t xml:space="preserve">         SLOPING EDGES</t>
    </r>
  </si>
  <si>
    <t>UC 04</t>
  </si>
  <si>
    <r>
      <rPr>
        <rFont val="Calibri"/>
        <b/>
        <color theme="1"/>
        <sz val="15.0"/>
      </rPr>
      <t xml:space="preserve">SMALL </t>
    </r>
    <r>
      <rPr>
        <rFont val="Calibri"/>
        <b/>
        <color theme="1"/>
        <sz val="11.0"/>
      </rPr>
      <t>MIXED INCUT AND SLOPING EDGES</t>
    </r>
  </si>
  <si>
    <t>UC 70</t>
  </si>
  <si>
    <r>
      <rPr>
        <rFont val="Calibri"/>
        <b/>
        <color theme="1"/>
        <sz val="15.0"/>
      </rPr>
      <t xml:space="preserve">MEDIUM </t>
    </r>
    <r>
      <rPr>
        <rFont val="Calibri"/>
        <b/>
        <color theme="1"/>
        <sz val="11.0"/>
      </rPr>
      <t>MIXED INCUT AND SLOPING EDGES</t>
    </r>
  </si>
  <si>
    <t>UC 71</t>
  </si>
  <si>
    <t>UC 72</t>
  </si>
  <si>
    <t>UC 73</t>
  </si>
  <si>
    <t>XL</t>
  </si>
  <si>
    <t>UC 74</t>
  </si>
  <si>
    <t>XXL</t>
  </si>
  <si>
    <t>UC 75</t>
  </si>
  <si>
    <t>DUAL MEDIUM FEET</t>
  </si>
  <si>
    <t>URL 08</t>
  </si>
  <si>
    <t>DUAL MEDIUM EDGE</t>
  </si>
  <si>
    <t>URL 15</t>
  </si>
  <si>
    <t>URL 01</t>
  </si>
  <si>
    <t>URL 80</t>
  </si>
  <si>
    <t>URL 02</t>
  </si>
  <si>
    <t>URL 05</t>
  </si>
  <si>
    <t>MED JIBS</t>
  </si>
  <si>
    <t>URL 06</t>
  </si>
  <si>
    <t>URL 07</t>
  </si>
  <si>
    <t>MED FEET</t>
  </si>
  <si>
    <t>URL 09</t>
  </si>
  <si>
    <t>SMALL EDGES</t>
  </si>
  <si>
    <t>URL 10</t>
  </si>
  <si>
    <t>SM DEEP EDGE</t>
  </si>
  <si>
    <t>URL 11</t>
  </si>
  <si>
    <t>SMALL EDGE 2</t>
  </si>
  <si>
    <t>URL 12</t>
  </si>
  <si>
    <t>SM STEEP EDGE</t>
  </si>
  <si>
    <t>URL 13</t>
  </si>
  <si>
    <t>LG FIN EDGE</t>
  </si>
  <si>
    <t>URL 14</t>
  </si>
  <si>
    <t>URL 20</t>
  </si>
  <si>
    <t>MED EDGE 2</t>
  </si>
  <si>
    <t>URL 21</t>
  </si>
  <si>
    <t>MED EDGE 3</t>
  </si>
  <si>
    <t>URL 22</t>
  </si>
  <si>
    <t>MED LONG EDGE</t>
  </si>
  <si>
    <t>URL 24</t>
  </si>
  <si>
    <t>MEDIUM FLAKES</t>
  </si>
  <si>
    <t>URL 25</t>
  </si>
  <si>
    <t>LG SLOPE EDGE</t>
  </si>
  <si>
    <t>URL 30</t>
  </si>
  <si>
    <t>LG EDGE 1</t>
  </si>
  <si>
    <t>URL 31</t>
  </si>
  <si>
    <t>LG LONG EDGE</t>
  </si>
  <si>
    <t>URL 33</t>
  </si>
  <si>
    <t>LG LOW PINCH</t>
  </si>
  <si>
    <t>URL 34</t>
  </si>
  <si>
    <t>LG FLAKES</t>
  </si>
  <si>
    <t>URL 35</t>
  </si>
  <si>
    <t>XL PINCHES</t>
  </si>
  <si>
    <t>URL 40</t>
  </si>
  <si>
    <t>XL PINCHES 1</t>
  </si>
  <si>
    <t>URL 41</t>
  </si>
  <si>
    <t>XL SLOPE EDGE</t>
  </si>
  <si>
    <t>URL 50</t>
  </si>
  <si>
    <t>XL LONG EDGE</t>
  </si>
  <si>
    <t>URL 51</t>
  </si>
  <si>
    <t>SM JUGS</t>
  </si>
  <si>
    <t>URL 60</t>
  </si>
  <si>
    <t>URL 61</t>
  </si>
  <si>
    <t>URL 62</t>
  </si>
  <si>
    <t xml:space="preserve">LG JUGS </t>
  </si>
  <si>
    <t>URL 65</t>
  </si>
  <si>
    <t>URL 66</t>
  </si>
  <si>
    <t>SMOOTH LINE POCKETS</t>
  </si>
  <si>
    <t>POCKETS</t>
  </si>
  <si>
    <t>FEET</t>
  </si>
  <si>
    <t>UP 01</t>
  </si>
  <si>
    <t>SMALL</t>
  </si>
  <si>
    <t>UP 05</t>
  </si>
  <si>
    <t>MEDIUM</t>
  </si>
  <si>
    <t>UP 10</t>
  </si>
  <si>
    <t>LARGE SLOTS</t>
  </si>
  <si>
    <t>UP 15</t>
  </si>
  <si>
    <t xml:space="preserve">LARGE </t>
  </si>
  <si>
    <t>UP 20</t>
  </si>
  <si>
    <t>XL SLOTS</t>
  </si>
  <si>
    <t>UP 25</t>
  </si>
  <si>
    <t xml:space="preserve">XL </t>
  </si>
  <si>
    <t>UP 30</t>
  </si>
  <si>
    <t>UP 31</t>
  </si>
  <si>
    <t>UP 32</t>
  </si>
  <si>
    <t>FEATURE 1</t>
  </si>
  <si>
    <t>UP 40</t>
  </si>
  <si>
    <t>FEATURE 2</t>
  </si>
  <si>
    <t>UP 41</t>
  </si>
  <si>
    <t>FEATURE 3</t>
  </si>
  <si>
    <t>UP 42</t>
  </si>
  <si>
    <t>SLOPERS</t>
  </si>
  <si>
    <t>USL 01</t>
  </si>
  <si>
    <t>SMALL FOOT SPIKES</t>
  </si>
  <si>
    <t>USL 02</t>
  </si>
  <si>
    <t>USL 03</t>
  </si>
  <si>
    <t>USL 04</t>
  </si>
  <si>
    <t>MED SLOPER FEET</t>
  </si>
  <si>
    <t>USL 05</t>
  </si>
  <si>
    <t>MEDIUM FEET</t>
  </si>
  <si>
    <t>USL 06</t>
  </si>
  <si>
    <t>LARGE FEET</t>
  </si>
  <si>
    <t>USL 07</t>
  </si>
  <si>
    <t>SMALL FLAT EDGES</t>
  </si>
  <si>
    <t>USL 10</t>
  </si>
  <si>
    <t>SMALL ROUND INCUTS</t>
  </si>
  <si>
    <t>USL 11</t>
  </si>
  <si>
    <t>SMALL FLARED INCUTS</t>
  </si>
  <si>
    <t>USL 12</t>
  </si>
  <si>
    <t>MED FLAT EDGES</t>
  </si>
  <si>
    <t>USL 15</t>
  </si>
  <si>
    <t>MEDIUM LOW PINCH</t>
  </si>
  <si>
    <t>USL 16</t>
  </si>
  <si>
    <t>MEDIUM INCUT EDGE</t>
  </si>
  <si>
    <t>USL 17</t>
  </si>
  <si>
    <t>LG ROUND EDGE</t>
  </si>
  <si>
    <t>USL 20</t>
  </si>
  <si>
    <t>LG DIMPLE EDGE</t>
  </si>
  <si>
    <t>USL 21</t>
  </si>
  <si>
    <t>LG ROUND LEDGE</t>
  </si>
  <si>
    <t>USL 60</t>
  </si>
  <si>
    <t>USL 30</t>
  </si>
  <si>
    <t>USL 40</t>
  </si>
  <si>
    <t>LARGE PINCHES</t>
  </si>
  <si>
    <t>USL 79</t>
  </si>
  <si>
    <t xml:space="preserve">USL 80 </t>
  </si>
  <si>
    <t>XXL PINCHES</t>
  </si>
  <si>
    <t>USL 85</t>
  </si>
  <si>
    <t>MEDIUM JUGS</t>
  </si>
  <si>
    <t>USL 52</t>
  </si>
  <si>
    <t>LARGE JUGS 1</t>
  </si>
  <si>
    <t>USL 50</t>
  </si>
  <si>
    <t>LARGE JUGS 2</t>
  </si>
  <si>
    <t>USL 51</t>
  </si>
  <si>
    <t>XL JUGS 1      ROOF</t>
  </si>
  <si>
    <t>USL 55</t>
  </si>
  <si>
    <t>XL JUGS 2      ROOF</t>
  </si>
  <si>
    <t>USL 56</t>
  </si>
  <si>
    <t>XXL JUGS 1     ROOF</t>
  </si>
  <si>
    <t>USL 57</t>
  </si>
  <si>
    <t>XXXL JUGS 1 ROOF</t>
  </si>
  <si>
    <t>USL 58</t>
  </si>
  <si>
    <t>XL LEDGES 1</t>
  </si>
  <si>
    <t>USL 65</t>
  </si>
  <si>
    <t>XL LEDGES 2</t>
  </si>
  <si>
    <t>USL 66</t>
  </si>
  <si>
    <t>XXL LEDGES 1</t>
  </si>
  <si>
    <t>USL 70</t>
  </si>
  <si>
    <t>XXL LEDGES 2</t>
  </si>
  <si>
    <t>USL 71</t>
  </si>
  <si>
    <t>XXXL LEDGES 1</t>
  </si>
  <si>
    <t>USL 75</t>
  </si>
  <si>
    <t>Down climbing Jugs</t>
  </si>
  <si>
    <t>Down Foot</t>
  </si>
  <si>
    <t>Downjug</t>
  </si>
  <si>
    <t>THERMO PLASTIC MACROS</t>
  </si>
  <si>
    <t>FLURO</t>
  </si>
  <si>
    <t>Big Pack Originals + Loaves  ( 18 Macros)</t>
  </si>
  <si>
    <t>Original 1 Dual</t>
  </si>
  <si>
    <t>78 x 32 x 15</t>
  </si>
  <si>
    <t>UCF 01</t>
  </si>
  <si>
    <t>Original 2 Dual</t>
  </si>
  <si>
    <t>74 x 30 x 14</t>
  </si>
  <si>
    <t>UCF 02</t>
  </si>
  <si>
    <t>Original 3 Dual</t>
  </si>
  <si>
    <t>80 x 28 x 16</t>
  </si>
  <si>
    <t>UCF 03</t>
  </si>
  <si>
    <t>Original 4 Dual</t>
  </si>
  <si>
    <t>80 x 26 x 13</t>
  </si>
  <si>
    <t>UCF 04</t>
  </si>
  <si>
    <t>Original 5 Dual</t>
  </si>
  <si>
    <t>69 x 29 x 13</t>
  </si>
  <si>
    <t>UCF 05</t>
  </si>
  <si>
    <t>Original 6 Dual</t>
  </si>
  <si>
    <t>70 x 32 x 16</t>
  </si>
  <si>
    <t>UCF 06</t>
  </si>
  <si>
    <t>LOAVES Pack (12 macros )</t>
  </si>
  <si>
    <t>LOAVES 1 Dual</t>
  </si>
  <si>
    <t>78 x 20 x 10</t>
  </si>
  <si>
    <t>UCF 07</t>
  </si>
  <si>
    <t>LOAVES 2 Dual</t>
  </si>
  <si>
    <t>78 x 20 x 9</t>
  </si>
  <si>
    <t>UCF 08</t>
  </si>
  <si>
    <t>LOAVES 3 Dual</t>
  </si>
  <si>
    <t>80 x 19 x 8</t>
  </si>
  <si>
    <t>UCF 09</t>
  </si>
  <si>
    <t>LOAVES 4 Dual</t>
  </si>
  <si>
    <t>50 X 13 X 8</t>
  </si>
  <si>
    <t>UCF 80</t>
  </si>
  <si>
    <t>LOAVES 5 Dual</t>
  </si>
  <si>
    <t>UCF 81</t>
  </si>
  <si>
    <t>LOAVES 6 Dual</t>
  </si>
  <si>
    <t>UCF 82</t>
  </si>
  <si>
    <t>LOAVES 7 Dual</t>
  </si>
  <si>
    <t>68 x 17 x 8</t>
  </si>
  <si>
    <t>UCF 10</t>
  </si>
  <si>
    <t>LOAVES 8 Dual</t>
  </si>
  <si>
    <t>68 x 20 x 9</t>
  </si>
  <si>
    <t>UCF 11</t>
  </si>
  <si>
    <t>LOAVES 9 Dual</t>
  </si>
  <si>
    <t>68 x 19 x 10</t>
  </si>
  <si>
    <t>UCF 12</t>
  </si>
  <si>
    <t>LOAVES 10 Dual</t>
  </si>
  <si>
    <t>66 x 18 x 9</t>
  </si>
  <si>
    <t>UCF 13</t>
  </si>
  <si>
    <t>LOAVES 11 Dual</t>
  </si>
  <si>
    <t>80 x 20 x 10</t>
  </si>
  <si>
    <t>UCF 14</t>
  </si>
  <si>
    <t>LOAVES 12 Dual</t>
  </si>
  <si>
    <t>75 x 20 x 10</t>
  </si>
  <si>
    <t>UCF 15</t>
  </si>
  <si>
    <t xml:space="preserve">Angles Pack </t>
  </si>
  <si>
    <t>10% discount</t>
  </si>
  <si>
    <t>Angles 1</t>
  </si>
  <si>
    <t>60 x 46 x 13</t>
  </si>
  <si>
    <t>UCF 16</t>
  </si>
  <si>
    <t>Angles 2</t>
  </si>
  <si>
    <t>60 x 45 x 12</t>
  </si>
  <si>
    <t>UCF 17</t>
  </si>
  <si>
    <t>Angles 3</t>
  </si>
  <si>
    <t>60 x 45 x 15</t>
  </si>
  <si>
    <t>UCF 18</t>
  </si>
  <si>
    <t>Angles 4</t>
  </si>
  <si>
    <t>UCF 19</t>
  </si>
  <si>
    <t>Angles 5</t>
  </si>
  <si>
    <t>UCF 20</t>
  </si>
  <si>
    <t>Angles 6</t>
  </si>
  <si>
    <t>58 x 38 x 11</t>
  </si>
  <si>
    <t>UCF 21</t>
  </si>
  <si>
    <t>Angles 7</t>
  </si>
  <si>
    <t>UCF 22</t>
  </si>
  <si>
    <t>Angles 8</t>
  </si>
  <si>
    <t>UCF 23</t>
  </si>
  <si>
    <t>Angles 9</t>
  </si>
  <si>
    <t>55 x 28 x 8 56 x 28 x 9 55 x 23 x 10 58 x 30 x 10</t>
  </si>
  <si>
    <t>UCF 26 UCF 27 UCF 28 UCF 29</t>
  </si>
  <si>
    <t>Angles 10</t>
  </si>
  <si>
    <t>70 x 70 x 16</t>
  </si>
  <si>
    <t>UCF 30</t>
  </si>
  <si>
    <t>Angles 11</t>
  </si>
  <si>
    <t>70 x 70 x 17</t>
  </si>
  <si>
    <t>UCF 31</t>
  </si>
  <si>
    <t>Angles 12</t>
  </si>
  <si>
    <t>110 x 40 x 12</t>
  </si>
  <si>
    <t>UCF 32</t>
  </si>
  <si>
    <t>Angles 13</t>
  </si>
  <si>
    <t>110 x 50 x 12</t>
  </si>
  <si>
    <t>UCF 33</t>
  </si>
  <si>
    <t>Angles 14</t>
  </si>
  <si>
    <t>PIC COMING SOON</t>
  </si>
  <si>
    <t>76 x 30 x 13</t>
  </si>
  <si>
    <t>UCF 34</t>
  </si>
  <si>
    <t>Angles 15</t>
  </si>
  <si>
    <t>75 x 25 x 10</t>
  </si>
  <si>
    <t>UCF 35</t>
  </si>
  <si>
    <t>Angles 16</t>
  </si>
  <si>
    <t>UCF 36</t>
  </si>
  <si>
    <t>Angles 17</t>
  </si>
  <si>
    <t>UCF 37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</si>
</sst>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$]#,##0.00"/>
    <numFmt numFmtId="165" formatCode="#,##0\ [$€-1]"/>
    <numFmt numFmtId="166" formatCode="_-[$$-C09]* #,##0.00_-;\-[$$-C09]* #,##0.00_-;_-[$$-C09]* &quot;-&quot;??_-;_-@"/>
    <numFmt numFmtId="167" formatCode="#,##0.00\ [$€-1]"/>
    <numFmt numFmtId="168" formatCode="_-[$€-2]\ * #,##0.00_-;\-[$€-2]\ * #,##0.00_-;_-[$€-2]\ * &quot;-&quot;??_-;_-@"/>
  </numFmts>
  <fonts count="41">
    <font>
      <sz val="11.0"/>
      <color theme="1"/>
      <name val="Calibri"/>
      <scheme val="minor"/>
    </font>
    <font>
      <sz val="11.0"/>
      <color theme="1"/>
      <name val="Calibri"/>
    </font>
    <font/>
    <font>
      <b/>
      <sz val="14.0"/>
      <color theme="1"/>
      <name val="Calibri"/>
    </font>
    <font>
      <sz val="11.0"/>
      <color theme="0"/>
      <name val="Calibri"/>
    </font>
    <font>
      <b/>
      <sz val="20.0"/>
      <color theme="1"/>
      <name val="Calibri"/>
    </font>
    <font>
      <b/>
      <sz val="11.0"/>
      <color theme="1"/>
      <name val="Calibri"/>
    </font>
    <font>
      <color theme="1"/>
      <name val="Calibri"/>
    </font>
    <font>
      <b/>
      <sz val="11.0"/>
      <color theme="0"/>
      <name val="Calibri"/>
    </font>
    <font>
      <sz val="11.0"/>
      <color rgb="FFFFFFFF"/>
      <name val="Calibri"/>
    </font>
    <font>
      <sz val="12.0"/>
      <color theme="1"/>
      <name val="Calibri"/>
    </font>
    <font>
      <b/>
      <sz val="18.0"/>
      <color theme="1"/>
      <name val="Calibri"/>
    </font>
    <font>
      <b/>
      <sz val="24.0"/>
      <color theme="1"/>
      <name val="Calibri"/>
    </font>
    <font>
      <b/>
      <sz val="11.0"/>
      <color rgb="FFFFFFFF"/>
      <name val="Calibri"/>
    </font>
    <font>
      <b/>
      <sz val="11.0"/>
      <color rgb="FF000000"/>
      <name val="Calibri"/>
    </font>
    <font>
      <b/>
      <sz val="9.0"/>
      <color theme="1"/>
      <name val="Calibri"/>
    </font>
    <font>
      <b/>
      <sz val="17.0"/>
      <color theme="1"/>
      <name val="Calibri"/>
    </font>
    <font>
      <b/>
      <sz val="14.0"/>
      <color rgb="FFFF0000"/>
      <name val="Calibri"/>
    </font>
    <font>
      <b/>
      <sz val="13.0"/>
      <color theme="1"/>
      <name val="Calibri"/>
    </font>
    <font>
      <b/>
      <sz val="14.0"/>
      <color theme="0"/>
      <name val="Calibri"/>
    </font>
    <font>
      <b/>
      <sz val="28.0"/>
      <color rgb="FFFF0000"/>
      <name val="Calibri"/>
    </font>
    <font>
      <b/>
      <sz val="13.0"/>
      <color rgb="FFFF0000"/>
      <name val="Calibri"/>
    </font>
    <font>
      <b/>
      <sz val="13.0"/>
      <color theme="0"/>
      <name val="Calibri"/>
    </font>
    <font>
      <b/>
      <sz val="16.0"/>
      <color theme="1"/>
      <name val="Calibri"/>
    </font>
    <font>
      <b/>
      <sz val="28.0"/>
      <color theme="1"/>
      <name val="Calibri"/>
    </font>
    <font>
      <sz val="20.0"/>
      <color theme="1"/>
      <name val="Calibri"/>
    </font>
    <font>
      <sz val="20.0"/>
      <color theme="0"/>
      <name val="Calibri"/>
    </font>
    <font>
      <sz val="20.0"/>
      <color rgb="FFFFFFFF"/>
      <name val="Calibri"/>
    </font>
    <font>
      <b/>
      <sz val="26.0"/>
      <color theme="1"/>
      <name val="Calibri"/>
    </font>
    <font>
      <b/>
      <sz val="21.0"/>
      <color theme="1"/>
      <name val="Calibri"/>
    </font>
    <font>
      <sz val="10.0"/>
      <color theme="1"/>
      <name val="Calibri"/>
    </font>
    <font>
      <b/>
      <sz val="15.0"/>
      <color theme="1"/>
      <name val="Calibri"/>
    </font>
    <font>
      <b/>
      <sz val="22.0"/>
      <color theme="1"/>
      <name val="Calibri"/>
    </font>
    <font>
      <sz val="22.0"/>
      <color theme="1"/>
      <name val="Calibri"/>
    </font>
    <font>
      <sz val="10.0"/>
      <color theme="0"/>
      <name val="Calibri"/>
    </font>
    <font>
      <sz val="10.0"/>
      <color rgb="FFFFFFFF"/>
      <name val="Calibri"/>
    </font>
    <font>
      <sz val="8.0"/>
      <color theme="1"/>
      <name val="Calibri"/>
    </font>
    <font>
      <sz val="8.0"/>
      <color theme="0"/>
      <name val="Calibri"/>
    </font>
    <font>
      <sz val="16.0"/>
      <color theme="1"/>
      <name val="Calibri"/>
    </font>
    <font>
      <b/>
      <sz val="10.0"/>
      <color rgb="FFFF0000"/>
      <name val="Calibri"/>
    </font>
    <font>
      <b/>
      <sz val="11.0"/>
      <color rgb="FFFF0000"/>
      <name val="Calibri"/>
    </font>
  </fonts>
  <fills count="24">
    <fill>
      <patternFill patternType="none"/>
    </fill>
    <fill>
      <patternFill patternType="lightGray"/>
    </fill>
    <fill>
      <patternFill patternType="solid">
        <fgColor rgb="FFFF66FF"/>
        <bgColor rgb="FFFF66FF"/>
      </patternFill>
    </fill>
    <fill>
      <patternFill patternType="solid">
        <fgColor rgb="FF66FFFF"/>
        <bgColor rgb="FF66FFFF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rgb="FF66FF66"/>
        <bgColor rgb="FF66FF66"/>
      </patternFill>
    </fill>
    <fill>
      <patternFill patternType="solid">
        <fgColor rgb="FFFF0066"/>
        <bgColor rgb="FFFF0066"/>
      </patternFill>
    </fill>
    <fill>
      <patternFill patternType="solid">
        <fgColor rgb="FFCC00FF"/>
        <bgColor rgb="FFCC00FF"/>
      </patternFill>
    </fill>
    <fill>
      <patternFill patternType="solid">
        <fgColor rgb="FF00FFFF"/>
        <bgColor rgb="FF00FFFF"/>
      </patternFill>
    </fill>
    <fill>
      <patternFill patternType="solid">
        <fgColor rgb="FFA8D08D"/>
        <bgColor rgb="FFA8D08D"/>
      </patternFill>
    </fill>
    <fill>
      <patternFill patternType="solid">
        <fgColor theme="5"/>
        <bgColor theme="5"/>
      </patternFill>
    </fill>
    <fill>
      <patternFill patternType="solid">
        <fgColor theme="9"/>
        <bgColor theme="9"/>
      </patternFill>
    </fill>
    <fill>
      <patternFill patternType="solid">
        <fgColor rgb="FF7030A0"/>
        <bgColor rgb="FF7030A0"/>
      </patternFill>
    </fill>
    <fill>
      <patternFill patternType="solid">
        <fgColor rgb="FF00FF00"/>
        <bgColor rgb="FF00FF00"/>
      </patternFill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00B050"/>
        <bgColor rgb="FF00B050"/>
      </patternFill>
    </fill>
    <fill>
      <patternFill patternType="solid">
        <fgColor rgb="FF9900FF"/>
        <bgColor rgb="FF9900FF"/>
      </patternFill>
    </fill>
    <fill>
      <patternFill patternType="solid">
        <fgColor rgb="FFFFC000"/>
        <bgColor rgb="FFFFC000"/>
      </patternFill>
    </fill>
  </fills>
  <borders count="73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top style="medium">
        <color rgb="FF000000"/>
      </top>
      <bottom/>
    </border>
    <border>
      <top style="medium">
        <color rgb="FF000000"/>
      </top>
      <bottom/>
    </border>
    <border>
      <left/>
      <top/>
      <bottom/>
    </border>
    <border>
      <top/>
      <bottom/>
    </border>
    <border>
      <left/>
      <right/>
      <top/>
      <bottom/>
    </border>
    <border>
      <left/>
      <right/>
      <top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right style="thin">
        <color rgb="FF000000"/>
      </righ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top/>
    </border>
    <border>
      <top/>
    </border>
    <border>
      <left/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top/>
      <bottom style="medium">
        <color rgb="FF000000"/>
      </bottom>
    </border>
    <border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681">
    <xf borderId="0" fillId="0" fontId="0" numFmtId="0" xfId="0" applyAlignment="1" applyFont="1">
      <alignment readingOrder="0" shrinkToFit="0" vertical="bottom" wrapText="0"/>
    </xf>
    <xf borderId="0" fillId="0" fontId="1" numFmtId="164" xfId="0" applyFont="1" applyNumberFormat="1"/>
    <xf borderId="1" fillId="2" fontId="1" numFmtId="0" xfId="0" applyAlignment="1" applyBorder="1" applyFill="1" applyFont="1">
      <alignment horizontal="center"/>
    </xf>
    <xf borderId="2" fillId="0" fontId="2" numFmtId="0" xfId="0" applyBorder="1" applyFont="1"/>
    <xf borderId="3" fillId="0" fontId="2" numFmtId="0" xfId="0" applyBorder="1" applyFont="1"/>
    <xf borderId="4" fillId="3" fontId="3" numFmtId="0" xfId="0" applyAlignment="1" applyBorder="1" applyFill="1" applyFont="1">
      <alignment horizontal="center"/>
    </xf>
    <xf borderId="5" fillId="0" fontId="2" numFmtId="0" xfId="0" applyBorder="1" applyFont="1"/>
    <xf borderId="6" fillId="3" fontId="3" numFmtId="0" xfId="0" applyAlignment="1" applyBorder="1" applyFont="1">
      <alignment horizontal="center"/>
    </xf>
    <xf borderId="7" fillId="0" fontId="2" numFmtId="0" xfId="0" applyBorder="1" applyFont="1"/>
    <xf borderId="8" fillId="4" fontId="1" numFmtId="0" xfId="0" applyAlignment="1" applyBorder="1" applyFill="1" applyFont="1">
      <alignment horizontal="center"/>
    </xf>
    <xf borderId="8" fillId="4" fontId="4" numFmtId="0" xfId="0" applyAlignment="1" applyBorder="1" applyFont="1">
      <alignment horizontal="center"/>
    </xf>
    <xf borderId="0" fillId="0" fontId="1" numFmtId="0" xfId="0" applyAlignment="1" applyFont="1">
      <alignment horizontal="center"/>
    </xf>
    <xf borderId="0" fillId="0" fontId="1" numFmtId="164" xfId="0" applyAlignment="1" applyFont="1" applyNumberFormat="1">
      <alignment horizontal="center"/>
    </xf>
    <xf borderId="9" fillId="3" fontId="5" numFmtId="0" xfId="0" applyAlignment="1" applyBorder="1" applyFont="1">
      <alignment horizontal="center"/>
    </xf>
    <xf borderId="10" fillId="5" fontId="3" numFmtId="0" xfId="0" applyBorder="1" applyFill="1" applyFont="1"/>
    <xf borderId="11" fillId="6" fontId="1" numFmtId="0" xfId="0" applyAlignment="1" applyBorder="1" applyFill="1" applyFont="1">
      <alignment horizontal="center"/>
    </xf>
    <xf borderId="12" fillId="5" fontId="1" numFmtId="0" xfId="0" applyAlignment="1" applyBorder="1" applyFont="1">
      <alignment horizontal="center"/>
    </xf>
    <xf borderId="12" fillId="7" fontId="1" numFmtId="0" xfId="0" applyAlignment="1" applyBorder="1" applyFill="1" applyFont="1">
      <alignment horizontal="center"/>
    </xf>
    <xf borderId="12" fillId="8" fontId="4" numFmtId="0" xfId="0" applyAlignment="1" applyBorder="1" applyFill="1" applyFont="1">
      <alignment horizontal="center"/>
    </xf>
    <xf borderId="12" fillId="9" fontId="1" numFmtId="0" xfId="0" applyAlignment="1" applyBorder="1" applyFill="1" applyFont="1">
      <alignment horizontal="center"/>
    </xf>
    <xf borderId="12" fillId="10" fontId="1" numFmtId="0" xfId="0" applyAlignment="1" applyBorder="1" applyFill="1" applyFont="1">
      <alignment horizontal="center"/>
    </xf>
    <xf borderId="12" fillId="11" fontId="1" numFmtId="0" xfId="0" applyAlignment="1" applyBorder="1" applyFill="1" applyFont="1">
      <alignment horizontal="center"/>
    </xf>
    <xf borderId="12" fillId="12" fontId="1" numFmtId="0" xfId="0" applyAlignment="1" applyBorder="1" applyFill="1" applyFont="1">
      <alignment horizontal="center"/>
    </xf>
    <xf borderId="12" fillId="13" fontId="1" numFmtId="0" xfId="0" applyAlignment="1" applyBorder="1" applyFill="1" applyFont="1">
      <alignment horizontal="center"/>
    </xf>
    <xf borderId="12" fillId="14" fontId="1" numFmtId="0" xfId="0" applyAlignment="1" applyBorder="1" applyFill="1" applyFont="1">
      <alignment horizontal="center"/>
    </xf>
    <xf borderId="12" fillId="15" fontId="1" numFmtId="0" xfId="0" applyAlignment="1" applyBorder="1" applyFill="1" applyFont="1">
      <alignment horizontal="center"/>
    </xf>
    <xf borderId="12" fillId="16" fontId="1" numFmtId="0" xfId="0" applyAlignment="1" applyBorder="1" applyFill="1" applyFont="1">
      <alignment horizontal="center"/>
    </xf>
    <xf borderId="12" fillId="4" fontId="1" numFmtId="0" xfId="0" applyAlignment="1" applyBorder="1" applyFont="1">
      <alignment horizontal="center"/>
    </xf>
    <xf borderId="13" fillId="17" fontId="4" numFmtId="0" xfId="0" applyAlignment="1" applyBorder="1" applyFill="1" applyFont="1">
      <alignment horizontal="center"/>
    </xf>
    <xf borderId="13" fillId="0" fontId="1" numFmtId="0" xfId="0" applyAlignment="1" applyBorder="1" applyFont="1">
      <alignment horizontal="center"/>
    </xf>
    <xf borderId="13" fillId="0" fontId="1" numFmtId="164" xfId="0" applyAlignment="1" applyBorder="1" applyFont="1" applyNumberFormat="1">
      <alignment horizontal="center"/>
    </xf>
    <xf borderId="14" fillId="0" fontId="2" numFmtId="0" xfId="0" applyBorder="1" applyFont="1"/>
    <xf borderId="8" fillId="4" fontId="1" numFmtId="0" xfId="0" applyBorder="1" applyFont="1"/>
    <xf borderId="13" fillId="6" fontId="6" numFmtId="0" xfId="0" applyAlignment="1" applyBorder="1" applyFont="1">
      <alignment horizontal="center"/>
    </xf>
    <xf borderId="13" fillId="5" fontId="6" numFmtId="0" xfId="0" applyAlignment="1" applyBorder="1" applyFont="1">
      <alignment horizontal="center"/>
    </xf>
    <xf borderId="13" fillId="7" fontId="6" numFmtId="0" xfId="0" applyAlignment="1" applyBorder="1" applyFont="1">
      <alignment horizontal="center"/>
    </xf>
    <xf borderId="0" fillId="0" fontId="7" numFmtId="164" xfId="0" applyFont="1" applyNumberFormat="1"/>
    <xf borderId="13" fillId="8" fontId="8" numFmtId="0" xfId="0" applyAlignment="1" applyBorder="1" applyFont="1">
      <alignment horizontal="center"/>
    </xf>
    <xf borderId="10" fillId="18" fontId="3" numFmtId="0" xfId="0" applyBorder="1" applyFill="1" applyFont="1"/>
    <xf borderId="13" fillId="9" fontId="6" numFmtId="0" xfId="0" applyAlignment="1" applyBorder="1" applyFont="1">
      <alignment horizontal="center"/>
    </xf>
    <xf borderId="15" fillId="19" fontId="1" numFmtId="0" xfId="0" applyAlignment="1" applyBorder="1" applyFill="1" applyFont="1">
      <alignment horizontal="center"/>
    </xf>
    <xf borderId="13" fillId="10" fontId="6" numFmtId="0" xfId="0" applyAlignment="1" applyBorder="1" applyFont="1">
      <alignment horizontal="center"/>
    </xf>
    <xf borderId="10" fillId="6" fontId="3" numFmtId="0" xfId="0" applyBorder="1" applyFont="1"/>
    <xf borderId="13" fillId="6" fontId="1" numFmtId="0" xfId="0" applyAlignment="1" applyBorder="1" applyFont="1">
      <alignment horizontal="center"/>
    </xf>
    <xf borderId="13" fillId="5" fontId="1" numFmtId="0" xfId="0" applyAlignment="1" applyBorder="1" applyFont="1">
      <alignment horizontal="center"/>
    </xf>
    <xf borderId="13" fillId="7" fontId="1" numFmtId="0" xfId="0" applyAlignment="1" applyBorder="1" applyFont="1">
      <alignment horizontal="center"/>
    </xf>
    <xf borderId="13" fillId="20" fontId="9" numFmtId="0" xfId="0" applyAlignment="1" applyBorder="1" applyFill="1" applyFont="1">
      <alignment horizontal="center"/>
    </xf>
    <xf borderId="13" fillId="9" fontId="1" numFmtId="0" xfId="0" applyAlignment="1" applyBorder="1" applyFont="1">
      <alignment horizontal="center"/>
    </xf>
    <xf borderId="13" fillId="18" fontId="1" numFmtId="0" xfId="0" applyAlignment="1" applyBorder="1" applyFont="1">
      <alignment horizontal="center"/>
    </xf>
    <xf borderId="13" fillId="11" fontId="1" numFmtId="0" xfId="0" applyAlignment="1" applyBorder="1" applyFont="1">
      <alignment horizontal="center"/>
    </xf>
    <xf borderId="13" fillId="12" fontId="1" numFmtId="0" xfId="0" applyAlignment="1" applyBorder="1" applyFont="1">
      <alignment horizontal="center"/>
    </xf>
    <xf borderId="13" fillId="13" fontId="1" numFmtId="0" xfId="0" applyAlignment="1" applyBorder="1" applyFont="1">
      <alignment horizontal="center"/>
    </xf>
    <xf borderId="13" fillId="14" fontId="1" numFmtId="0" xfId="0" applyAlignment="1" applyBorder="1" applyFont="1">
      <alignment horizontal="center"/>
    </xf>
    <xf borderId="13" fillId="15" fontId="1" numFmtId="0" xfId="0" applyAlignment="1" applyBorder="1" applyFont="1">
      <alignment horizontal="center"/>
    </xf>
    <xf borderId="13" fillId="21" fontId="1" numFmtId="0" xfId="0" applyAlignment="1" applyBorder="1" applyFill="1" applyFont="1">
      <alignment horizontal="center"/>
    </xf>
    <xf borderId="13" fillId="19" fontId="1" numFmtId="0" xfId="0" applyAlignment="1" applyBorder="1" applyFont="1">
      <alignment horizontal="center"/>
    </xf>
    <xf borderId="13" fillId="17" fontId="1" numFmtId="0" xfId="0" applyAlignment="1" applyBorder="1" applyFont="1">
      <alignment horizontal="center"/>
    </xf>
    <xf borderId="13" fillId="4" fontId="1" numFmtId="0" xfId="0" applyAlignment="1" applyBorder="1" applyFont="1">
      <alignment horizontal="center"/>
    </xf>
    <xf borderId="13" fillId="11" fontId="6" numFmtId="0" xfId="0" applyAlignment="1" applyBorder="1" applyFont="1">
      <alignment horizontal="center"/>
    </xf>
    <xf borderId="0" fillId="0" fontId="3" numFmtId="0" xfId="0" applyFont="1"/>
    <xf borderId="8" fillId="19" fontId="1" numFmtId="0" xfId="0" applyAlignment="1" applyBorder="1" applyFont="1">
      <alignment horizontal="center"/>
    </xf>
    <xf borderId="8" fillId="19" fontId="4" numFmtId="0" xfId="0" applyAlignment="1" applyBorder="1" applyFont="1">
      <alignment horizontal="center"/>
    </xf>
    <xf borderId="13" fillId="12" fontId="6" numFmtId="0" xfId="0" applyAlignment="1" applyBorder="1" applyFont="1">
      <alignment horizontal="center"/>
    </xf>
    <xf borderId="10" fillId="22" fontId="3" numFmtId="0" xfId="0" applyBorder="1" applyFill="1" applyFont="1"/>
    <xf borderId="13" fillId="14" fontId="6" numFmtId="0" xfId="0" applyAlignment="1" applyBorder="1" applyFont="1">
      <alignment horizontal="center"/>
    </xf>
    <xf borderId="13" fillId="15" fontId="6" numFmtId="0" xfId="0" applyAlignment="1" applyBorder="1" applyFont="1">
      <alignment horizontal="center"/>
    </xf>
    <xf borderId="13" fillId="16" fontId="6" numFmtId="0" xfId="0" applyAlignment="1" applyBorder="1" applyFont="1">
      <alignment horizontal="center"/>
    </xf>
    <xf borderId="13" fillId="0" fontId="6" numFmtId="0" xfId="0" applyAlignment="1" applyBorder="1" applyFont="1">
      <alignment horizontal="center"/>
    </xf>
    <xf borderId="16" fillId="17" fontId="8" numFmtId="0" xfId="0" applyAlignment="1" applyBorder="1" applyFont="1">
      <alignment horizontal="center"/>
    </xf>
    <xf borderId="10" fillId="7" fontId="3" numFmtId="0" xfId="0" applyBorder="1" applyFont="1"/>
    <xf borderId="10" fillId="21" fontId="3" numFmtId="0" xfId="0" applyBorder="1" applyFont="1"/>
    <xf borderId="8" fillId="4" fontId="3" numFmtId="0" xfId="0" applyBorder="1" applyFont="1"/>
    <xf borderId="13" fillId="0" fontId="1" numFmtId="2" xfId="0" applyAlignment="1" applyBorder="1" applyFont="1" applyNumberFormat="1">
      <alignment horizontal="center"/>
    </xf>
    <xf borderId="10" fillId="15" fontId="3" numFmtId="0" xfId="0" applyBorder="1" applyFont="1"/>
    <xf borderId="8" fillId="4" fontId="3" numFmtId="164" xfId="0" applyBorder="1" applyFont="1" applyNumberFormat="1"/>
    <xf borderId="10" fillId="4" fontId="3" numFmtId="0" xfId="0" applyBorder="1" applyFont="1"/>
    <xf borderId="13" fillId="17" fontId="4" numFmtId="1" xfId="0" applyAlignment="1" applyBorder="1" applyFont="1" applyNumberFormat="1">
      <alignment horizontal="center"/>
    </xf>
    <xf borderId="10" fillId="0" fontId="3" numFmtId="0" xfId="0" applyBorder="1" applyFont="1"/>
    <xf borderId="13" fillId="7" fontId="10" numFmtId="0" xfId="0" applyAlignment="1" applyBorder="1" applyFont="1">
      <alignment horizontal="center"/>
    </xf>
    <xf borderId="13" fillId="8" fontId="4" numFmtId="0" xfId="0" applyAlignment="1" applyBorder="1" applyFont="1">
      <alignment horizontal="center"/>
    </xf>
    <xf borderId="13" fillId="23" fontId="1" numFmtId="0" xfId="0" applyAlignment="1" applyBorder="1" applyFill="1" applyFont="1">
      <alignment horizontal="center"/>
    </xf>
    <xf borderId="13" fillId="10" fontId="1" numFmtId="0" xfId="0" applyAlignment="1" applyBorder="1" applyFont="1">
      <alignment horizontal="center"/>
    </xf>
    <xf borderId="13" fillId="16" fontId="1" numFmtId="0" xfId="0" applyAlignment="1" applyBorder="1" applyFont="1">
      <alignment horizontal="center"/>
    </xf>
    <xf borderId="13" fillId="4" fontId="1" numFmtId="164" xfId="0" applyAlignment="1" applyBorder="1" applyFont="1" applyNumberFormat="1">
      <alignment horizontal="center"/>
    </xf>
    <xf borderId="1" fillId="0" fontId="3" numFmtId="0" xfId="0" applyBorder="1" applyFont="1"/>
    <xf borderId="0" fillId="0" fontId="4" numFmtId="0" xfId="0" applyFont="1"/>
    <xf borderId="0" fillId="0" fontId="11" numFmtId="0" xfId="0" applyAlignment="1" applyFont="1">
      <alignment horizontal="center"/>
    </xf>
    <xf borderId="1" fillId="0" fontId="1" numFmtId="0" xfId="0" applyAlignment="1" applyBorder="1" applyFont="1">
      <alignment horizontal="left"/>
    </xf>
    <xf borderId="1" fillId="0" fontId="1" numFmtId="0" xfId="0" applyBorder="1" applyFont="1"/>
    <xf borderId="17" fillId="0" fontId="1" numFmtId="0" xfId="0" applyAlignment="1" applyBorder="1" applyFont="1">
      <alignment horizontal="center"/>
    </xf>
    <xf borderId="18" fillId="0" fontId="2" numFmtId="0" xfId="0" applyBorder="1" applyFont="1"/>
    <xf borderId="19" fillId="0" fontId="1" numFmtId="0" xfId="0" applyBorder="1" applyFont="1"/>
    <xf borderId="20" fillId="0" fontId="1" numFmtId="0" xfId="0" applyAlignment="1" applyBorder="1" applyFont="1">
      <alignment horizontal="center"/>
    </xf>
    <xf borderId="21" fillId="0" fontId="2" numFmtId="0" xfId="0" applyBorder="1" applyFont="1"/>
    <xf borderId="0" fillId="0" fontId="1" numFmtId="0" xfId="0" applyFont="1"/>
    <xf borderId="22" fillId="0" fontId="1" numFmtId="0" xfId="0" applyAlignment="1" applyBorder="1" applyFont="1">
      <alignment horizontal="center"/>
    </xf>
    <xf borderId="23" fillId="0" fontId="2" numFmtId="0" xfId="0" applyBorder="1" applyFont="1"/>
    <xf borderId="2" fillId="0" fontId="3" numFmtId="0" xfId="0" applyBorder="1" applyFont="1"/>
    <xf borderId="2" fillId="0" fontId="1" numFmtId="0" xfId="0" applyBorder="1" applyFont="1"/>
    <xf borderId="2" fillId="0" fontId="6" numFmtId="164" xfId="0" applyAlignment="1" applyBorder="1" applyFont="1" applyNumberFormat="1">
      <alignment horizontal="center"/>
    </xf>
    <xf borderId="0" fillId="0" fontId="3" numFmtId="0" xfId="0" applyAlignment="1" applyFont="1">
      <alignment horizontal="center"/>
    </xf>
    <xf borderId="0" fillId="0" fontId="3" numFmtId="9" xfId="0" applyAlignment="1" applyFont="1" applyNumberFormat="1">
      <alignment horizontal="center"/>
    </xf>
    <xf borderId="0" fillId="0" fontId="6" numFmtId="164" xfId="0" applyAlignment="1" applyFont="1" applyNumberFormat="1">
      <alignment horizontal="center"/>
    </xf>
    <xf borderId="24" fillId="0" fontId="1" numFmtId="0" xfId="0" applyBorder="1" applyFont="1"/>
    <xf borderId="25" fillId="0" fontId="2" numFmtId="0" xfId="0" applyBorder="1" applyFont="1"/>
    <xf borderId="26" fillId="0" fontId="1" numFmtId="0" xfId="0" applyBorder="1" applyFont="1"/>
    <xf borderId="27" fillId="0" fontId="2" numFmtId="0" xfId="0" applyBorder="1" applyFont="1"/>
    <xf borderId="28" fillId="0" fontId="2" numFmtId="0" xfId="0" applyBorder="1" applyFont="1"/>
    <xf borderId="0" fillId="0" fontId="12" numFmtId="0" xfId="0" applyAlignment="1" applyFont="1">
      <alignment horizontal="center"/>
    </xf>
    <xf borderId="0" fillId="0" fontId="1" numFmtId="0" xfId="0" applyAlignment="1" applyFont="1">
      <alignment vertical="center"/>
    </xf>
    <xf borderId="11" fillId="0" fontId="6" numFmtId="0" xfId="0" applyAlignment="1" applyBorder="1" applyFont="1">
      <alignment horizontal="center"/>
    </xf>
    <xf borderId="29" fillId="0" fontId="6" numFmtId="0" xfId="0" applyAlignment="1" applyBorder="1" applyFont="1">
      <alignment horizontal="center"/>
    </xf>
    <xf borderId="12" fillId="0" fontId="6" numFmtId="0" xfId="0" applyAlignment="1" applyBorder="1" applyFont="1">
      <alignment horizontal="center"/>
    </xf>
    <xf borderId="12" fillId="0" fontId="6" numFmtId="164" xfId="0" applyAlignment="1" applyBorder="1" applyFont="1" applyNumberFormat="1">
      <alignment horizontal="center"/>
    </xf>
    <xf borderId="12" fillId="6" fontId="6" numFmtId="0" xfId="0" applyAlignment="1" applyBorder="1" applyFont="1">
      <alignment horizontal="center"/>
    </xf>
    <xf borderId="12" fillId="5" fontId="6" numFmtId="0" xfId="0" applyAlignment="1" applyBorder="1" applyFont="1">
      <alignment horizontal="center"/>
    </xf>
    <xf borderId="12" fillId="7" fontId="6" numFmtId="0" xfId="0" applyAlignment="1" applyBorder="1" applyFont="1">
      <alignment horizontal="center"/>
    </xf>
    <xf borderId="12" fillId="8" fontId="13" numFmtId="0" xfId="0" applyAlignment="1" applyBorder="1" applyFont="1">
      <alignment horizontal="center"/>
    </xf>
    <xf borderId="12" fillId="12" fontId="6" numFmtId="0" xfId="0" applyAlignment="1" applyBorder="1" applyFont="1">
      <alignment horizontal="center"/>
    </xf>
    <xf borderId="12" fillId="13" fontId="14" numFmtId="0" xfId="0" applyAlignment="1" applyBorder="1" applyFont="1">
      <alignment horizontal="center"/>
    </xf>
    <xf borderId="12" fillId="17" fontId="13" numFmtId="0" xfId="0" applyAlignment="1" applyBorder="1" applyFont="1">
      <alignment horizontal="center"/>
    </xf>
    <xf borderId="12" fillId="21" fontId="6" numFmtId="0" xfId="0" applyAlignment="1" applyBorder="1" applyFont="1">
      <alignment horizontal="center"/>
    </xf>
    <xf borderId="12" fillId="4" fontId="6" numFmtId="0" xfId="0" applyAlignment="1" applyBorder="1" applyFont="1">
      <alignment horizontal="center"/>
    </xf>
    <xf borderId="12" fillId="0" fontId="15" numFmtId="0" xfId="0" applyAlignment="1" applyBorder="1" applyFont="1">
      <alignment horizontal="center"/>
    </xf>
    <xf borderId="30" fillId="0" fontId="15" numFmtId="0" xfId="0" applyAlignment="1" applyBorder="1" applyFont="1">
      <alignment horizontal="center"/>
    </xf>
    <xf borderId="31" fillId="0" fontId="15" numFmtId="164" xfId="0" applyAlignment="1" applyBorder="1" applyFont="1" applyNumberFormat="1">
      <alignment horizontal="center"/>
    </xf>
    <xf borderId="0" fillId="0" fontId="6" numFmtId="0" xfId="0" applyAlignment="1" applyFont="1">
      <alignment horizontal="center"/>
    </xf>
    <xf borderId="0" fillId="0" fontId="6" numFmtId="0" xfId="0" applyFont="1"/>
    <xf borderId="32" fillId="0" fontId="16" numFmtId="0" xfId="0" applyAlignment="1" applyBorder="1" applyFont="1">
      <alignment horizontal="left" vertical="center"/>
    </xf>
    <xf borderId="33" fillId="0" fontId="2" numFmtId="0" xfId="0" applyBorder="1" applyFont="1"/>
    <xf borderId="34" fillId="0" fontId="3" numFmtId="0" xfId="0" applyAlignment="1" applyBorder="1" applyFont="1">
      <alignment horizontal="center" vertical="center"/>
    </xf>
    <xf borderId="34" fillId="0" fontId="17" numFmtId="0" xfId="0" applyAlignment="1" applyBorder="1" applyFont="1">
      <alignment horizontal="center" vertical="center"/>
    </xf>
    <xf borderId="34" fillId="0" fontId="2" numFmtId="0" xfId="0" applyBorder="1" applyFont="1"/>
    <xf borderId="35" fillId="0" fontId="18" numFmtId="164" xfId="0" applyAlignment="1" applyBorder="1" applyFont="1" applyNumberFormat="1">
      <alignment vertical="center"/>
    </xf>
    <xf borderId="35" fillId="6" fontId="3" numFmtId="0" xfId="0" applyAlignment="1" applyBorder="1" applyFont="1">
      <alignment horizontal="center" vertical="center"/>
    </xf>
    <xf borderId="35" fillId="5" fontId="3" numFmtId="0" xfId="0" applyAlignment="1" applyBorder="1" applyFont="1">
      <alignment horizontal="center" vertical="center"/>
    </xf>
    <xf borderId="35" fillId="7" fontId="3" numFmtId="0" xfId="0" applyAlignment="1" applyBorder="1" applyFont="1">
      <alignment horizontal="center" vertical="center"/>
    </xf>
    <xf borderId="35" fillId="8" fontId="19" numFmtId="0" xfId="0" applyAlignment="1" applyBorder="1" applyFont="1">
      <alignment horizontal="center" vertical="center"/>
    </xf>
    <xf borderId="35" fillId="12" fontId="3" numFmtId="0" xfId="0" applyAlignment="1" applyBorder="1" applyFont="1">
      <alignment horizontal="center" vertical="center"/>
    </xf>
    <xf borderId="35" fillId="13" fontId="19" numFmtId="0" xfId="0" applyAlignment="1" applyBorder="1" applyFont="1">
      <alignment horizontal="center" vertical="center"/>
    </xf>
    <xf borderId="35" fillId="17" fontId="19" numFmtId="0" xfId="0" applyAlignment="1" applyBorder="1" applyFont="1">
      <alignment horizontal="center" vertical="center"/>
    </xf>
    <xf borderId="35" fillId="21" fontId="3" numFmtId="0" xfId="0" applyAlignment="1" applyBorder="1" applyFont="1">
      <alignment horizontal="center" vertical="center"/>
    </xf>
    <xf borderId="35" fillId="0" fontId="3" numFmtId="0" xfId="0" applyAlignment="1" applyBorder="1" applyFont="1">
      <alignment horizontal="center" vertical="center"/>
    </xf>
    <xf borderId="35" fillId="0" fontId="18" numFmtId="0" xfId="0" applyAlignment="1" applyBorder="1" applyFont="1">
      <alignment horizontal="center" vertical="center"/>
    </xf>
    <xf borderId="36" fillId="0" fontId="18" numFmtId="164" xfId="0" applyAlignment="1" applyBorder="1" applyFont="1" applyNumberFormat="1">
      <alignment horizontal="center" vertical="center"/>
    </xf>
    <xf borderId="37" fillId="0" fontId="3" numFmtId="0" xfId="0" applyAlignment="1" applyBorder="1" applyFont="1">
      <alignment horizontal="center" shrinkToFit="0" vertical="center" wrapText="1"/>
    </xf>
    <xf borderId="38" fillId="0" fontId="1" numFmtId="0" xfId="0" applyBorder="1" applyFont="1"/>
    <xf borderId="38" fillId="0" fontId="1" numFmtId="0" xfId="0" applyAlignment="1" applyBorder="1" applyFont="1">
      <alignment horizontal="center" vertical="center"/>
    </xf>
    <xf borderId="38" fillId="0" fontId="1" numFmtId="0" xfId="0" applyAlignment="1" applyBorder="1" applyFont="1">
      <alignment horizontal="center" shrinkToFit="0" vertical="center" wrapText="1"/>
    </xf>
    <xf borderId="38" fillId="0" fontId="6" numFmtId="0" xfId="0" applyAlignment="1" applyBorder="1" applyFont="1">
      <alignment horizontal="center" shrinkToFit="0" vertical="center" wrapText="1"/>
    </xf>
    <xf borderId="38" fillId="0" fontId="6" numFmtId="164" xfId="0" applyAlignment="1" applyBorder="1" applyFont="1" applyNumberFormat="1">
      <alignment vertical="center"/>
    </xf>
    <xf borderId="38" fillId="0" fontId="6" numFmtId="164" xfId="0" applyAlignment="1" applyBorder="1" applyFont="1" applyNumberFormat="1">
      <alignment readingOrder="0" vertical="center"/>
    </xf>
    <xf borderId="39" fillId="6" fontId="1" numFmtId="0" xfId="0" applyAlignment="1" applyBorder="1" applyFont="1">
      <alignment horizontal="center" vertical="center"/>
    </xf>
    <xf borderId="39" fillId="5" fontId="1" numFmtId="0" xfId="0" applyAlignment="1" applyBorder="1" applyFont="1">
      <alignment horizontal="center" vertical="center"/>
    </xf>
    <xf borderId="39" fillId="7" fontId="1" numFmtId="0" xfId="0" applyAlignment="1" applyBorder="1" applyFont="1">
      <alignment horizontal="center" vertical="center"/>
    </xf>
    <xf borderId="39" fillId="8" fontId="4" numFmtId="0" xfId="0" applyAlignment="1" applyBorder="1" applyFont="1">
      <alignment horizontal="center" vertical="center"/>
    </xf>
    <xf borderId="39" fillId="12" fontId="1" numFmtId="0" xfId="0" applyAlignment="1" applyBorder="1" applyFont="1">
      <alignment horizontal="center" vertical="center"/>
    </xf>
    <xf borderId="39" fillId="13" fontId="4" numFmtId="0" xfId="0" applyAlignment="1" applyBorder="1" applyFont="1">
      <alignment horizontal="center" vertical="center"/>
    </xf>
    <xf borderId="39" fillId="17" fontId="4" numFmtId="0" xfId="0" applyAlignment="1" applyBorder="1" applyFont="1">
      <alignment horizontal="center" vertical="center"/>
    </xf>
    <xf borderId="39" fillId="21" fontId="1" numFmtId="0" xfId="0" applyAlignment="1" applyBorder="1" applyFont="1">
      <alignment horizontal="center" vertical="center"/>
    </xf>
    <xf borderId="40" fillId="0" fontId="1" numFmtId="164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shrinkToFit="0" vertical="center" wrapText="1"/>
    </xf>
    <xf borderId="13" fillId="0" fontId="20" numFmtId="0" xfId="0" applyAlignment="1" applyBorder="1" applyFont="1">
      <alignment horizontal="center" vertical="center"/>
    </xf>
    <xf borderId="13" fillId="0" fontId="1" numFmtId="0" xfId="0" applyAlignment="1" applyBorder="1" applyFont="1">
      <alignment horizontal="center" vertical="center"/>
    </xf>
    <xf borderId="13" fillId="0" fontId="1" numFmtId="0" xfId="0" applyAlignment="1" applyBorder="1" applyFont="1">
      <alignment horizontal="center" shrinkToFit="0" vertical="center" wrapText="1"/>
    </xf>
    <xf borderId="13" fillId="0" fontId="6" numFmtId="0" xfId="0" applyAlignment="1" applyBorder="1" applyFont="1">
      <alignment horizontal="center" shrinkToFit="0" vertical="center" wrapText="1"/>
    </xf>
    <xf borderId="13" fillId="0" fontId="6" numFmtId="164" xfId="0" applyAlignment="1" applyBorder="1" applyFont="1" applyNumberFormat="1">
      <alignment vertical="center"/>
    </xf>
    <xf borderId="13" fillId="6" fontId="1" numFmtId="0" xfId="0" applyAlignment="1" applyBorder="1" applyFont="1">
      <alignment horizontal="center" vertical="center"/>
    </xf>
    <xf borderId="13" fillId="5" fontId="1" numFmtId="0" xfId="0" applyAlignment="1" applyBorder="1" applyFont="1">
      <alignment horizontal="center" vertical="center"/>
    </xf>
    <xf borderId="13" fillId="7" fontId="1" numFmtId="0" xfId="0" applyAlignment="1" applyBorder="1" applyFont="1">
      <alignment horizontal="center" vertical="center"/>
    </xf>
    <xf borderId="13" fillId="8" fontId="4" numFmtId="0" xfId="0" applyAlignment="1" applyBorder="1" applyFont="1">
      <alignment horizontal="center" vertical="center"/>
    </xf>
    <xf borderId="13" fillId="12" fontId="1" numFmtId="0" xfId="0" applyAlignment="1" applyBorder="1" applyFont="1">
      <alignment horizontal="center" vertical="center"/>
    </xf>
    <xf borderId="13" fillId="13" fontId="4" numFmtId="0" xfId="0" applyAlignment="1" applyBorder="1" applyFont="1">
      <alignment horizontal="center" vertical="center"/>
    </xf>
    <xf borderId="13" fillId="17" fontId="4" numFmtId="0" xfId="0" applyAlignment="1" applyBorder="1" applyFont="1">
      <alignment horizontal="center" vertical="center"/>
    </xf>
    <xf borderId="13" fillId="21" fontId="1" numFmtId="0" xfId="0" applyAlignment="1" applyBorder="1" applyFont="1">
      <alignment horizontal="center" vertical="center"/>
    </xf>
    <xf borderId="42" fillId="0" fontId="1" numFmtId="164" xfId="0" applyAlignment="1" applyBorder="1" applyFont="1" applyNumberFormat="1">
      <alignment horizontal="center" vertical="center"/>
    </xf>
    <xf borderId="43" fillId="0" fontId="6" numFmtId="164" xfId="0" applyAlignment="1" applyBorder="1" applyFont="1" applyNumberFormat="1">
      <alignment vertical="center"/>
    </xf>
    <xf borderId="32" fillId="0" fontId="16" numFmtId="0" xfId="0" applyAlignment="1" applyBorder="1" applyFont="1">
      <alignment horizontal="center" shrinkToFit="0" vertical="center" wrapText="1"/>
    </xf>
    <xf borderId="34" fillId="0" fontId="18" numFmtId="0" xfId="0" applyAlignment="1" applyBorder="1" applyFont="1">
      <alignment horizontal="center" vertical="center"/>
    </xf>
    <xf borderId="34" fillId="0" fontId="21" numFmtId="0" xfId="0" applyAlignment="1" applyBorder="1" applyFont="1">
      <alignment horizontal="center" vertical="center"/>
    </xf>
    <xf borderId="35" fillId="6" fontId="18" numFmtId="0" xfId="0" applyAlignment="1" applyBorder="1" applyFont="1">
      <alignment horizontal="center" vertical="center"/>
    </xf>
    <xf borderId="35" fillId="5" fontId="18" numFmtId="0" xfId="0" applyAlignment="1" applyBorder="1" applyFont="1">
      <alignment horizontal="center" vertical="center"/>
    </xf>
    <xf borderId="35" fillId="7" fontId="18" numFmtId="0" xfId="0" applyAlignment="1" applyBorder="1" applyFont="1">
      <alignment horizontal="center" vertical="center"/>
    </xf>
    <xf borderId="35" fillId="8" fontId="22" numFmtId="0" xfId="0" applyAlignment="1" applyBorder="1" applyFont="1">
      <alignment horizontal="center" vertical="center"/>
    </xf>
    <xf borderId="35" fillId="12" fontId="18" numFmtId="0" xfId="0" applyAlignment="1" applyBorder="1" applyFont="1">
      <alignment horizontal="center" vertical="center"/>
    </xf>
    <xf borderId="35" fillId="13" fontId="22" numFmtId="0" xfId="0" applyAlignment="1" applyBorder="1" applyFont="1">
      <alignment horizontal="center" vertical="center"/>
    </xf>
    <xf borderId="35" fillId="17" fontId="22" numFmtId="0" xfId="0" applyAlignment="1" applyBorder="1" applyFont="1">
      <alignment horizontal="center" vertical="center"/>
    </xf>
    <xf borderId="35" fillId="21" fontId="18" numFmtId="0" xfId="0" applyAlignment="1" applyBorder="1" applyFont="1">
      <alignment horizontal="center" vertical="center"/>
    </xf>
    <xf borderId="37" fillId="0" fontId="18" numFmtId="0" xfId="0" applyAlignment="1" applyBorder="1" applyFont="1">
      <alignment horizontal="center" shrinkToFit="0" vertical="center" wrapText="1"/>
    </xf>
    <xf borderId="38" fillId="0" fontId="6" numFmtId="0" xfId="0" applyAlignment="1" applyBorder="1" applyFont="1">
      <alignment horizontal="center" vertical="center"/>
    </xf>
    <xf borderId="13" fillId="0" fontId="1" numFmtId="0" xfId="0" applyBorder="1" applyFont="1"/>
    <xf borderId="13" fillId="0" fontId="6" numFmtId="0" xfId="0" applyAlignment="1" applyBorder="1" applyFont="1">
      <alignment horizontal="center" vertical="center"/>
    </xf>
    <xf borderId="13" fillId="4" fontId="1" numFmtId="0" xfId="0" applyAlignment="1" applyBorder="1" applyFont="1">
      <alignment horizontal="center" vertical="center"/>
    </xf>
    <xf borderId="32" fillId="0" fontId="16" numFmtId="0" xfId="0" applyAlignment="1" applyBorder="1" applyFont="1">
      <alignment horizontal="center" vertical="center"/>
    </xf>
    <xf borderId="35" fillId="0" fontId="1" numFmtId="0" xfId="0" applyAlignment="1" applyBorder="1" applyFont="1">
      <alignment horizontal="center" vertical="center"/>
    </xf>
    <xf borderId="37" fillId="0" fontId="23" numFmtId="0" xfId="0" applyAlignment="1" applyBorder="1" applyFont="1">
      <alignment horizontal="center" vertical="center"/>
    </xf>
    <xf borderId="38" fillId="0" fontId="20" numFmtId="0" xfId="0" applyAlignment="1" applyBorder="1" applyFont="1">
      <alignment horizontal="center" vertical="center"/>
    </xf>
    <xf borderId="13" fillId="8" fontId="9" numFmtId="0" xfId="0" applyAlignment="1" applyBorder="1" applyFont="1">
      <alignment horizontal="center" vertical="center"/>
    </xf>
    <xf borderId="13" fillId="13" fontId="9" numFmtId="0" xfId="0" applyAlignment="1" applyBorder="1" applyFont="1">
      <alignment horizontal="center" vertical="center"/>
    </xf>
    <xf borderId="13" fillId="17" fontId="9" numFmtId="0" xfId="0" applyAlignment="1" applyBorder="1" applyFont="1">
      <alignment horizontal="center" vertical="center"/>
    </xf>
    <xf borderId="32" fillId="0" fontId="11" numFmtId="0" xfId="0" applyAlignment="1" applyBorder="1" applyFont="1">
      <alignment horizontal="center" shrinkToFit="0" vertical="center" wrapText="1"/>
    </xf>
    <xf borderId="35" fillId="6" fontId="1" numFmtId="0" xfId="0" applyAlignment="1" applyBorder="1" applyFont="1">
      <alignment horizontal="center" vertical="center"/>
    </xf>
    <xf borderId="35" fillId="5" fontId="1" numFmtId="0" xfId="0" applyAlignment="1" applyBorder="1" applyFont="1">
      <alignment horizontal="center" vertical="center"/>
    </xf>
    <xf borderId="35" fillId="7" fontId="1" numFmtId="0" xfId="0" applyAlignment="1" applyBorder="1" applyFont="1">
      <alignment horizontal="center" vertical="center"/>
    </xf>
    <xf borderId="35" fillId="8" fontId="4" numFmtId="0" xfId="0" applyAlignment="1" applyBorder="1" applyFont="1">
      <alignment horizontal="center" vertical="center"/>
    </xf>
    <xf borderId="35" fillId="12" fontId="1" numFmtId="0" xfId="0" applyAlignment="1" applyBorder="1" applyFont="1">
      <alignment horizontal="center" vertical="center"/>
    </xf>
    <xf borderId="35" fillId="13" fontId="4" numFmtId="0" xfId="0" applyAlignment="1" applyBorder="1" applyFont="1">
      <alignment horizontal="center" vertical="center"/>
    </xf>
    <xf borderId="35" fillId="17" fontId="4" numFmtId="0" xfId="0" applyAlignment="1" applyBorder="1" applyFont="1">
      <alignment horizontal="center" vertical="center"/>
    </xf>
    <xf borderId="35" fillId="21" fontId="1" numFmtId="0" xfId="0" applyAlignment="1" applyBorder="1" applyFont="1">
      <alignment horizontal="center" vertical="center"/>
    </xf>
    <xf borderId="37" fillId="0" fontId="11" numFmtId="0" xfId="0" applyAlignment="1" applyBorder="1" applyFont="1">
      <alignment horizontal="center" shrinkToFit="0" vertical="center" wrapText="1"/>
    </xf>
    <xf borderId="38" fillId="0" fontId="1" numFmtId="164" xfId="0" applyAlignment="1" applyBorder="1" applyFont="1" applyNumberFormat="1">
      <alignment horizontal="center" vertical="center"/>
    </xf>
    <xf borderId="6" fillId="4" fontId="24" numFmtId="0" xfId="0" applyAlignment="1" applyBorder="1" applyFont="1">
      <alignment horizontal="center"/>
    </xf>
    <xf borderId="8" fillId="4" fontId="1" numFmtId="164" xfId="0" applyBorder="1" applyFont="1" applyNumberFormat="1"/>
    <xf borderId="44" fillId="6" fontId="6" numFmtId="0" xfId="0" applyAlignment="1" applyBorder="1" applyFont="1">
      <alignment horizontal="center" vertical="center"/>
    </xf>
    <xf borderId="44" fillId="5" fontId="6" numFmtId="0" xfId="0" applyAlignment="1" applyBorder="1" applyFont="1">
      <alignment horizontal="center" vertical="center"/>
    </xf>
    <xf borderId="44" fillId="7" fontId="6" numFmtId="0" xfId="0" applyAlignment="1" applyBorder="1" applyFont="1">
      <alignment horizontal="center" vertical="center"/>
    </xf>
    <xf borderId="44" fillId="8" fontId="8" numFmtId="0" xfId="0" applyAlignment="1" applyBorder="1" applyFont="1">
      <alignment horizontal="center" vertical="center"/>
    </xf>
    <xf borderId="44" fillId="9" fontId="6" numFmtId="0" xfId="0" applyAlignment="1" applyBorder="1" applyFont="1">
      <alignment horizontal="center" vertical="center"/>
    </xf>
    <xf borderId="44" fillId="10" fontId="6" numFmtId="0" xfId="0" applyAlignment="1" applyBorder="1" applyFont="1">
      <alignment horizontal="center" vertical="center"/>
    </xf>
    <xf borderId="44" fillId="11" fontId="6" numFmtId="0" xfId="0" applyAlignment="1" applyBorder="1" applyFont="1">
      <alignment horizontal="center" vertical="center"/>
    </xf>
    <xf borderId="44" fillId="12" fontId="6" numFmtId="0" xfId="0" applyAlignment="1" applyBorder="1" applyFont="1">
      <alignment horizontal="center" vertical="center"/>
    </xf>
    <xf borderId="44" fillId="13" fontId="6" numFmtId="0" xfId="0" applyAlignment="1" applyBorder="1" applyFont="1">
      <alignment horizontal="center" vertical="center"/>
    </xf>
    <xf borderId="44" fillId="14" fontId="6" numFmtId="0" xfId="0" applyAlignment="1" applyBorder="1" applyFont="1">
      <alignment horizontal="center" vertical="center"/>
    </xf>
    <xf borderId="44" fillId="15" fontId="6" numFmtId="0" xfId="0" applyAlignment="1" applyBorder="1" applyFont="1">
      <alignment horizontal="center" vertical="center"/>
    </xf>
    <xf borderId="44" fillId="16" fontId="6" numFmtId="0" xfId="0" applyAlignment="1" applyBorder="1" applyFont="1">
      <alignment horizontal="center" vertical="center"/>
    </xf>
    <xf borderId="44" fillId="4" fontId="6" numFmtId="0" xfId="0" applyAlignment="1" applyBorder="1" applyFont="1">
      <alignment horizontal="center" vertical="center"/>
    </xf>
    <xf borderId="44" fillId="17" fontId="13" numFmtId="0" xfId="0" applyAlignment="1" applyBorder="1" applyFont="1">
      <alignment horizontal="center" vertical="center"/>
    </xf>
    <xf borderId="13" fillId="0" fontId="6" numFmtId="164" xfId="0" applyAlignment="1" applyBorder="1" applyFont="1" applyNumberFormat="1">
      <alignment horizontal="center"/>
    </xf>
    <xf borderId="45" fillId="6" fontId="6" numFmtId="0" xfId="0" applyAlignment="1" applyBorder="1" applyFont="1">
      <alignment horizontal="center"/>
    </xf>
    <xf borderId="45" fillId="5" fontId="6" numFmtId="0" xfId="0" applyAlignment="1" applyBorder="1" applyFont="1">
      <alignment horizontal="center"/>
    </xf>
    <xf borderId="45" fillId="7" fontId="6" numFmtId="0" xfId="0" applyAlignment="1" applyBorder="1" applyFont="1">
      <alignment horizontal="center"/>
    </xf>
    <xf borderId="45" fillId="8" fontId="8" numFmtId="0" xfId="0" applyAlignment="1" applyBorder="1" applyFont="1">
      <alignment horizontal="center"/>
    </xf>
    <xf borderId="45" fillId="9" fontId="6" numFmtId="0" xfId="0" applyAlignment="1" applyBorder="1" applyFont="1">
      <alignment horizontal="center"/>
    </xf>
    <xf borderId="45" fillId="10" fontId="6" numFmtId="0" xfId="0" applyAlignment="1" applyBorder="1" applyFont="1">
      <alignment horizontal="center"/>
    </xf>
    <xf borderId="45" fillId="11" fontId="6" numFmtId="0" xfId="0" applyAlignment="1" applyBorder="1" applyFont="1">
      <alignment horizontal="center"/>
    </xf>
    <xf borderId="45" fillId="12" fontId="6" numFmtId="0" xfId="0" applyAlignment="1" applyBorder="1" applyFont="1">
      <alignment horizontal="center"/>
    </xf>
    <xf borderId="45" fillId="13" fontId="6" numFmtId="0" xfId="0" applyAlignment="1" applyBorder="1" applyFont="1">
      <alignment horizontal="center"/>
    </xf>
    <xf borderId="45" fillId="14" fontId="6" numFmtId="0" xfId="0" applyAlignment="1" applyBorder="1" applyFont="1">
      <alignment horizontal="center"/>
    </xf>
    <xf borderId="45" fillId="15" fontId="6" numFmtId="0" xfId="0" applyAlignment="1" applyBorder="1" applyFont="1">
      <alignment horizontal="center"/>
    </xf>
    <xf borderId="45" fillId="21" fontId="6" numFmtId="0" xfId="0" applyAlignment="1" applyBorder="1" applyFont="1">
      <alignment horizontal="center"/>
    </xf>
    <xf borderId="45" fillId="4" fontId="6" numFmtId="0" xfId="0" applyAlignment="1" applyBorder="1" applyFont="1">
      <alignment horizontal="center"/>
    </xf>
    <xf borderId="45" fillId="17" fontId="8" numFmtId="0" xfId="0" applyAlignment="1" applyBorder="1" applyFont="1">
      <alignment horizontal="center"/>
    </xf>
    <xf borderId="0" fillId="0" fontId="1" numFmtId="165" xfId="0" applyFont="1" applyNumberFormat="1"/>
    <xf borderId="20" fillId="4" fontId="5" numFmtId="0" xfId="0" applyAlignment="1" applyBorder="1" applyFont="1">
      <alignment horizontal="center"/>
    </xf>
    <xf borderId="46" fillId="0" fontId="2" numFmtId="0" xfId="0" applyBorder="1" applyFont="1"/>
    <xf borderId="41" fillId="0" fontId="6" numFmtId="0" xfId="0" applyAlignment="1" applyBorder="1" applyFont="1">
      <alignment horizontal="center" vertical="center"/>
    </xf>
    <xf borderId="13" fillId="4" fontId="6" numFmtId="164" xfId="0" applyAlignment="1" applyBorder="1" applyFont="1" applyNumberFormat="1">
      <alignment vertical="center"/>
    </xf>
    <xf borderId="13" fillId="4" fontId="6" numFmtId="164" xfId="0" applyAlignment="1" applyBorder="1" applyFont="1" applyNumberFormat="1">
      <alignment readingOrder="0" vertical="center"/>
    </xf>
    <xf borderId="13" fillId="6" fontId="25" numFmtId="0" xfId="0" applyAlignment="1" applyBorder="1" applyFont="1">
      <alignment horizontal="center" vertical="center"/>
    </xf>
    <xf borderId="13" fillId="5" fontId="25" numFmtId="0" xfId="0" applyAlignment="1" applyBorder="1" applyFont="1">
      <alignment horizontal="center" vertical="center"/>
    </xf>
    <xf borderId="13" fillId="7" fontId="25" numFmtId="0" xfId="0" applyAlignment="1" applyBorder="1" applyFont="1">
      <alignment horizontal="center" vertical="center"/>
    </xf>
    <xf borderId="13" fillId="8" fontId="26" numFmtId="0" xfId="0" applyAlignment="1" applyBorder="1" applyFont="1">
      <alignment horizontal="center" vertical="center"/>
    </xf>
    <xf borderId="13" fillId="9" fontId="25" numFmtId="0" xfId="0" applyAlignment="1" applyBorder="1" applyFont="1">
      <alignment horizontal="center" vertical="center"/>
    </xf>
    <xf borderId="13" fillId="10" fontId="25" numFmtId="0" xfId="0" applyAlignment="1" applyBorder="1" applyFont="1">
      <alignment horizontal="center" vertical="center"/>
    </xf>
    <xf borderId="13" fillId="11" fontId="25" numFmtId="0" xfId="0" applyAlignment="1" applyBorder="1" applyFont="1">
      <alignment horizontal="center" vertical="center"/>
    </xf>
    <xf borderId="13" fillId="12" fontId="25" numFmtId="0" xfId="0" applyAlignment="1" applyBorder="1" applyFont="1">
      <alignment horizontal="center" vertical="center"/>
    </xf>
    <xf borderId="13" fillId="13" fontId="25" numFmtId="0" xfId="0" applyAlignment="1" applyBorder="1" applyFont="1">
      <alignment horizontal="center" vertical="center"/>
    </xf>
    <xf borderId="13" fillId="14" fontId="25" numFmtId="0" xfId="0" applyAlignment="1" applyBorder="1" applyFont="1">
      <alignment horizontal="center" vertical="center"/>
    </xf>
    <xf borderId="13" fillId="15" fontId="25" numFmtId="0" xfId="0" applyAlignment="1" applyBorder="1" applyFont="1">
      <alignment horizontal="center" vertical="center"/>
    </xf>
    <xf borderId="13" fillId="16" fontId="25" numFmtId="0" xfId="0" applyAlignment="1" applyBorder="1" applyFont="1">
      <alignment horizontal="center" vertical="center"/>
    </xf>
    <xf borderId="13" fillId="4" fontId="25" numFmtId="0" xfId="0" applyAlignment="1" applyBorder="1" applyFont="1">
      <alignment horizontal="center" vertical="center"/>
    </xf>
    <xf borderId="13" fillId="17" fontId="26" numFmtId="0" xfId="0" applyAlignment="1" applyBorder="1" applyFont="1">
      <alignment horizontal="center" vertical="center"/>
    </xf>
    <xf borderId="13" fillId="4" fontId="1" numFmtId="0" xfId="0" applyAlignment="1" applyBorder="1" applyFont="1">
      <alignment vertical="center"/>
    </xf>
    <xf borderId="13" fillId="0" fontId="1" numFmtId="0" xfId="0" applyAlignment="1" applyBorder="1" applyFont="1">
      <alignment vertical="center"/>
    </xf>
    <xf borderId="42" fillId="0" fontId="1" numFmtId="164" xfId="0" applyAlignment="1" applyBorder="1" applyFont="1" applyNumberFormat="1">
      <alignment vertical="center"/>
    </xf>
    <xf borderId="41" fillId="0" fontId="6" numFmtId="0" xfId="0" applyAlignment="1" applyBorder="1" applyFont="1">
      <alignment horizontal="center" shrinkToFit="0" vertical="center" wrapText="1"/>
    </xf>
    <xf borderId="13" fillId="17" fontId="27" numFmtId="0" xfId="0" applyAlignment="1" applyBorder="1" applyFont="1">
      <alignment horizontal="center" vertical="center"/>
    </xf>
    <xf borderId="39" fillId="4" fontId="1" numFmtId="0" xfId="0" applyAlignment="1" applyBorder="1" applyFont="1">
      <alignment horizontal="center"/>
    </xf>
    <xf borderId="39" fillId="4" fontId="1" numFmtId="0" xfId="0" applyBorder="1" applyFont="1"/>
    <xf borderId="39" fillId="4" fontId="1" numFmtId="164" xfId="0" applyBorder="1" applyFont="1" applyNumberFormat="1"/>
    <xf borderId="8" fillId="4" fontId="5" numFmtId="0" xfId="0" applyAlignment="1" applyBorder="1" applyFont="1">
      <alignment horizontal="center"/>
    </xf>
    <xf borderId="8" fillId="4" fontId="8" numFmtId="0" xfId="0" applyAlignment="1" applyBorder="1" applyFont="1">
      <alignment horizontal="center"/>
    </xf>
    <xf borderId="13" fillId="0" fontId="1" numFmtId="164" xfId="0" applyAlignment="1" applyBorder="1" applyFont="1" applyNumberFormat="1">
      <alignment vertical="center"/>
    </xf>
    <xf borderId="13" fillId="4" fontId="6" numFmtId="0" xfId="0" applyAlignment="1" applyBorder="1" applyFont="1">
      <alignment horizontal="center" vertical="center"/>
    </xf>
    <xf borderId="13" fillId="4" fontId="6" numFmtId="0" xfId="0" applyAlignment="1" applyBorder="1" applyFont="1">
      <alignment horizontal="center"/>
    </xf>
    <xf borderId="13" fillId="4" fontId="1" numFmtId="164" xfId="0" applyAlignment="1" applyBorder="1" applyFont="1" applyNumberFormat="1">
      <alignment vertical="center"/>
    </xf>
    <xf borderId="13" fillId="4" fontId="6" numFmtId="0" xfId="0" applyAlignment="1" applyBorder="1" applyFont="1">
      <alignment horizontal="center" shrinkToFit="0" vertical="center" wrapText="1"/>
    </xf>
    <xf borderId="0" fillId="0" fontId="18" numFmtId="0" xfId="0" applyFont="1"/>
    <xf borderId="0" fillId="0" fontId="6" numFmtId="0" xfId="0" applyAlignment="1" applyFont="1">
      <alignment horizontal="center" vertical="center"/>
    </xf>
    <xf borderId="13" fillId="4" fontId="1" numFmtId="0" xfId="0" applyBorder="1" applyFont="1"/>
    <xf borderId="13" fillId="4" fontId="1" numFmtId="164" xfId="0" applyBorder="1" applyFont="1" applyNumberFormat="1"/>
    <xf borderId="6" fillId="4" fontId="5" numFmtId="0" xfId="0" applyAlignment="1" applyBorder="1" applyFont="1">
      <alignment horizontal="center"/>
    </xf>
    <xf borderId="47" fillId="0" fontId="6" numFmtId="0" xfId="0" applyAlignment="1" applyBorder="1" applyFont="1">
      <alignment horizontal="center" shrinkToFit="0" vertical="center" wrapText="1"/>
    </xf>
    <xf borderId="48" fillId="0" fontId="6" numFmtId="0" xfId="0" applyAlignment="1" applyBorder="1" applyFont="1">
      <alignment horizontal="center"/>
    </xf>
    <xf borderId="15" fillId="0" fontId="6" numFmtId="0" xfId="0" applyAlignment="1" applyBorder="1" applyFont="1">
      <alignment horizontal="center" vertical="center"/>
    </xf>
    <xf borderId="15" fillId="6" fontId="25" numFmtId="0" xfId="0" applyAlignment="1" applyBorder="1" applyFont="1">
      <alignment horizontal="center" vertical="center"/>
    </xf>
    <xf borderId="15" fillId="5" fontId="25" numFmtId="0" xfId="0" applyAlignment="1" applyBorder="1" applyFont="1">
      <alignment horizontal="center" vertical="center"/>
    </xf>
    <xf borderId="15" fillId="7" fontId="25" numFmtId="0" xfId="0" applyAlignment="1" applyBorder="1" applyFont="1">
      <alignment horizontal="center" vertical="center"/>
    </xf>
    <xf borderId="15" fillId="8" fontId="26" numFmtId="0" xfId="0" applyAlignment="1" applyBorder="1" applyFont="1">
      <alignment horizontal="center" vertical="center"/>
    </xf>
    <xf borderId="15" fillId="9" fontId="25" numFmtId="0" xfId="0" applyAlignment="1" applyBorder="1" applyFont="1">
      <alignment horizontal="center" vertical="center"/>
    </xf>
    <xf borderId="15" fillId="10" fontId="25" numFmtId="0" xfId="0" applyAlignment="1" applyBorder="1" applyFont="1">
      <alignment horizontal="center" vertical="center"/>
    </xf>
    <xf borderId="15" fillId="11" fontId="25" numFmtId="0" xfId="0" applyAlignment="1" applyBorder="1" applyFont="1">
      <alignment horizontal="center" vertical="center"/>
    </xf>
    <xf borderId="15" fillId="12" fontId="25" numFmtId="0" xfId="0" applyAlignment="1" applyBorder="1" applyFont="1">
      <alignment horizontal="center" vertical="center"/>
    </xf>
    <xf borderId="15" fillId="13" fontId="25" numFmtId="0" xfId="0" applyAlignment="1" applyBorder="1" applyFont="1">
      <alignment horizontal="center" vertical="center"/>
    </xf>
    <xf borderId="15" fillId="14" fontId="25" numFmtId="0" xfId="0" applyAlignment="1" applyBorder="1" applyFont="1">
      <alignment horizontal="center" vertical="center"/>
    </xf>
    <xf borderId="15" fillId="15" fontId="25" numFmtId="0" xfId="0" applyAlignment="1" applyBorder="1" applyFont="1">
      <alignment horizontal="center" vertical="center"/>
    </xf>
    <xf borderId="15" fillId="16" fontId="25" numFmtId="0" xfId="0" applyAlignment="1" applyBorder="1" applyFont="1">
      <alignment horizontal="center" vertical="center"/>
    </xf>
    <xf borderId="15" fillId="4" fontId="25" numFmtId="0" xfId="0" applyAlignment="1" applyBorder="1" applyFont="1">
      <alignment horizontal="center" vertical="center"/>
    </xf>
    <xf borderId="15" fillId="17" fontId="25" numFmtId="0" xfId="0" applyAlignment="1" applyBorder="1" applyFont="1">
      <alignment horizontal="center" vertical="center"/>
    </xf>
    <xf borderId="15" fillId="0" fontId="1" numFmtId="0" xfId="0" applyAlignment="1" applyBorder="1" applyFont="1">
      <alignment vertical="center"/>
    </xf>
    <xf borderId="49" fillId="0" fontId="1" numFmtId="164" xfId="0" applyAlignment="1" applyBorder="1" applyFont="1" applyNumberFormat="1">
      <alignment vertical="center"/>
    </xf>
    <xf borderId="21" fillId="0" fontId="6" numFmtId="0" xfId="0" applyAlignment="1" applyBorder="1" applyFont="1">
      <alignment horizontal="center"/>
    </xf>
    <xf borderId="13" fillId="17" fontId="25" numFmtId="0" xfId="0" applyAlignment="1" applyBorder="1" applyFont="1">
      <alignment horizontal="center" vertical="center"/>
    </xf>
    <xf borderId="41" fillId="4" fontId="6" numFmtId="0" xfId="0" applyAlignment="1" applyBorder="1" applyFont="1">
      <alignment horizontal="center" shrinkToFit="0" vertical="center" wrapText="1"/>
    </xf>
    <xf borderId="50" fillId="4" fontId="6" numFmtId="0" xfId="0" applyAlignment="1" applyBorder="1" applyFont="1">
      <alignment horizontal="center"/>
    </xf>
    <xf borderId="42" fillId="4" fontId="1" numFmtId="164" xfId="0" applyAlignment="1" applyBorder="1" applyFont="1" applyNumberFormat="1">
      <alignment vertical="center"/>
    </xf>
    <xf borderId="51" fillId="4" fontId="6" numFmtId="0" xfId="0" applyAlignment="1" applyBorder="1" applyFont="1">
      <alignment horizontal="center" shrinkToFit="0" vertical="center" wrapText="1"/>
    </xf>
    <xf borderId="52" fillId="4" fontId="6" numFmtId="0" xfId="0" applyAlignment="1" applyBorder="1" applyFont="1">
      <alignment horizontal="center"/>
    </xf>
    <xf borderId="16" fillId="6" fontId="25" numFmtId="0" xfId="0" applyAlignment="1" applyBorder="1" applyFont="1">
      <alignment horizontal="center" vertical="center"/>
    </xf>
    <xf borderId="16" fillId="5" fontId="25" numFmtId="0" xfId="0" applyAlignment="1" applyBorder="1" applyFont="1">
      <alignment horizontal="center" vertical="center"/>
    </xf>
    <xf borderId="16" fillId="7" fontId="25" numFmtId="0" xfId="0" applyAlignment="1" applyBorder="1" applyFont="1">
      <alignment horizontal="center" vertical="center"/>
    </xf>
    <xf borderId="16" fillId="8" fontId="26" numFmtId="0" xfId="0" applyAlignment="1" applyBorder="1" applyFont="1">
      <alignment horizontal="center" vertical="center"/>
    </xf>
    <xf borderId="16" fillId="23" fontId="25" numFmtId="0" xfId="0" applyAlignment="1" applyBorder="1" applyFont="1">
      <alignment horizontal="center" vertical="center"/>
    </xf>
    <xf borderId="16" fillId="10" fontId="25" numFmtId="0" xfId="0" applyAlignment="1" applyBorder="1" applyFont="1">
      <alignment horizontal="center" vertical="center"/>
    </xf>
    <xf borderId="16" fillId="11" fontId="25" numFmtId="0" xfId="0" applyAlignment="1" applyBorder="1" applyFont="1">
      <alignment horizontal="center" vertical="center"/>
    </xf>
    <xf borderId="16" fillId="12" fontId="25" numFmtId="0" xfId="0" applyAlignment="1" applyBorder="1" applyFont="1">
      <alignment horizontal="center" vertical="center"/>
    </xf>
    <xf borderId="16" fillId="13" fontId="25" numFmtId="0" xfId="0" applyAlignment="1" applyBorder="1" applyFont="1">
      <alignment horizontal="center" vertical="center"/>
    </xf>
    <xf borderId="16" fillId="14" fontId="25" numFmtId="0" xfId="0" applyAlignment="1" applyBorder="1" applyFont="1">
      <alignment horizontal="center" vertical="center"/>
    </xf>
    <xf borderId="16" fillId="15" fontId="25" numFmtId="0" xfId="0" applyAlignment="1" applyBorder="1" applyFont="1">
      <alignment horizontal="center" vertical="center"/>
    </xf>
    <xf borderId="16" fillId="16" fontId="25" numFmtId="0" xfId="0" applyAlignment="1" applyBorder="1" applyFont="1">
      <alignment horizontal="center" vertical="center"/>
    </xf>
    <xf borderId="16" fillId="4" fontId="25" numFmtId="0" xfId="0" applyAlignment="1" applyBorder="1" applyFont="1">
      <alignment horizontal="center" vertical="center"/>
    </xf>
    <xf borderId="16" fillId="17" fontId="25" numFmtId="0" xfId="0" applyAlignment="1" applyBorder="1" applyFont="1">
      <alignment horizontal="center" vertical="center"/>
    </xf>
    <xf borderId="16" fillId="4" fontId="1" numFmtId="0" xfId="0" applyAlignment="1" applyBorder="1" applyFont="1">
      <alignment vertical="center"/>
    </xf>
    <xf borderId="53" fillId="4" fontId="1" numFmtId="164" xfId="0" applyAlignment="1" applyBorder="1" applyFont="1" applyNumberFormat="1">
      <alignment vertical="center"/>
    </xf>
    <xf borderId="0" fillId="0" fontId="24" numFmtId="0" xfId="0" applyAlignment="1" applyFont="1">
      <alignment horizontal="center"/>
    </xf>
    <xf borderId="13" fillId="6" fontId="6" numFmtId="0" xfId="0" applyAlignment="1" applyBorder="1" applyFont="1">
      <alignment vertical="center"/>
    </xf>
    <xf borderId="13" fillId="5" fontId="6" numFmtId="0" xfId="0" applyAlignment="1" applyBorder="1" applyFont="1">
      <alignment vertical="center"/>
    </xf>
    <xf borderId="13" fillId="7" fontId="6" numFmtId="0" xfId="0" applyAlignment="1" applyBorder="1" applyFont="1">
      <alignment vertical="center"/>
    </xf>
    <xf borderId="13" fillId="8" fontId="8" numFmtId="0" xfId="0" applyAlignment="1" applyBorder="1" applyFont="1">
      <alignment vertical="center"/>
    </xf>
    <xf borderId="13" fillId="9" fontId="6" numFmtId="0" xfId="0" applyAlignment="1" applyBorder="1" applyFont="1">
      <alignment vertical="center"/>
    </xf>
    <xf borderId="13" fillId="10" fontId="6" numFmtId="0" xfId="0" applyAlignment="1" applyBorder="1" applyFont="1">
      <alignment vertical="center"/>
    </xf>
    <xf borderId="13" fillId="11" fontId="6" numFmtId="0" xfId="0" applyAlignment="1" applyBorder="1" applyFont="1">
      <alignment vertical="center"/>
    </xf>
    <xf borderId="13" fillId="12" fontId="6" numFmtId="0" xfId="0" applyAlignment="1" applyBorder="1" applyFont="1">
      <alignment vertical="center"/>
    </xf>
    <xf borderId="13" fillId="13" fontId="6" numFmtId="0" xfId="0" applyAlignment="1" applyBorder="1" applyFont="1">
      <alignment vertical="center"/>
    </xf>
    <xf borderId="13" fillId="14" fontId="6" numFmtId="0" xfId="0" applyAlignment="1" applyBorder="1" applyFont="1">
      <alignment vertical="center"/>
    </xf>
    <xf borderId="13" fillId="15" fontId="6" numFmtId="0" xfId="0" applyAlignment="1" applyBorder="1" applyFont="1">
      <alignment vertical="center"/>
    </xf>
    <xf borderId="13" fillId="16" fontId="6" numFmtId="0" xfId="0" applyAlignment="1" applyBorder="1" applyFont="1">
      <alignment vertical="center"/>
    </xf>
    <xf borderId="13" fillId="4" fontId="6" numFmtId="0" xfId="0" applyAlignment="1" applyBorder="1" applyFont="1">
      <alignment vertical="center"/>
    </xf>
    <xf borderId="13" fillId="17" fontId="8" numFmtId="0" xfId="0" applyAlignment="1" applyBorder="1" applyFont="1">
      <alignment vertical="center"/>
    </xf>
    <xf borderId="39" fillId="6" fontId="1" numFmtId="0" xfId="0" applyAlignment="1" applyBorder="1" applyFont="1">
      <alignment horizontal="center"/>
    </xf>
    <xf borderId="39" fillId="5" fontId="1" numFmtId="0" xfId="0" applyAlignment="1" applyBorder="1" applyFont="1">
      <alignment horizontal="center"/>
    </xf>
    <xf borderId="39" fillId="7" fontId="1" numFmtId="0" xfId="0" applyAlignment="1" applyBorder="1" applyFont="1">
      <alignment horizontal="center"/>
    </xf>
    <xf borderId="39" fillId="8" fontId="4" numFmtId="0" xfId="0" applyAlignment="1" applyBorder="1" applyFont="1">
      <alignment horizontal="center"/>
    </xf>
    <xf borderId="39" fillId="9" fontId="1" numFmtId="0" xfId="0" applyAlignment="1" applyBorder="1" applyFont="1">
      <alignment horizontal="center"/>
    </xf>
    <xf borderId="39" fillId="10" fontId="1" numFmtId="0" xfId="0" applyAlignment="1" applyBorder="1" applyFont="1">
      <alignment horizontal="center"/>
    </xf>
    <xf borderId="39" fillId="11" fontId="1" numFmtId="0" xfId="0" applyAlignment="1" applyBorder="1" applyFont="1">
      <alignment horizontal="center"/>
    </xf>
    <xf borderId="39" fillId="12" fontId="1" numFmtId="0" xfId="0" applyAlignment="1" applyBorder="1" applyFont="1">
      <alignment horizontal="center"/>
    </xf>
    <xf borderId="39" fillId="13" fontId="1" numFmtId="0" xfId="0" applyAlignment="1" applyBorder="1" applyFont="1">
      <alignment horizontal="center"/>
    </xf>
    <xf borderId="39" fillId="14" fontId="1" numFmtId="0" xfId="0" applyAlignment="1" applyBorder="1" applyFont="1">
      <alignment horizontal="center"/>
    </xf>
    <xf borderId="39" fillId="15" fontId="1" numFmtId="0" xfId="0" applyAlignment="1" applyBorder="1" applyFont="1">
      <alignment horizontal="center"/>
    </xf>
    <xf borderId="39" fillId="16" fontId="1" numFmtId="0" xfId="0" applyAlignment="1" applyBorder="1" applyFont="1">
      <alignment horizontal="center"/>
    </xf>
    <xf borderId="39" fillId="17" fontId="4" numFmtId="0" xfId="0" applyAlignment="1" applyBorder="1" applyFont="1">
      <alignment horizontal="center"/>
    </xf>
    <xf borderId="54" fillId="4" fontId="6" numFmtId="0" xfId="0" applyAlignment="1" applyBorder="1" applyFont="1">
      <alignment horizontal="center"/>
    </xf>
    <xf borderId="54" fillId="4" fontId="1" numFmtId="164" xfId="0" applyBorder="1" applyFont="1" applyNumberFormat="1"/>
    <xf borderId="54" fillId="4" fontId="1" numFmtId="0" xfId="0" applyBorder="1" applyFont="1"/>
    <xf borderId="54" fillId="4" fontId="4" numFmtId="0" xfId="0" applyBorder="1" applyFont="1"/>
    <xf borderId="55" fillId="4" fontId="6" numFmtId="0" xfId="0" applyAlignment="1" applyBorder="1" applyFont="1">
      <alignment horizontal="center" vertical="center"/>
    </xf>
    <xf borderId="56" fillId="4" fontId="6" numFmtId="0" xfId="0" applyAlignment="1" applyBorder="1" applyFont="1">
      <alignment horizontal="center"/>
    </xf>
    <xf borderId="39" fillId="4" fontId="6" numFmtId="0" xfId="0" applyAlignment="1" applyBorder="1" applyFont="1">
      <alignment horizontal="center" vertical="center"/>
    </xf>
    <xf borderId="38" fillId="4" fontId="6" numFmtId="0" xfId="0" applyAlignment="1" applyBorder="1" applyFont="1">
      <alignment horizontal="center" vertical="center"/>
    </xf>
    <xf borderId="39" fillId="6" fontId="25" numFmtId="0" xfId="0" applyAlignment="1" applyBorder="1" applyFont="1">
      <alignment vertical="center"/>
    </xf>
    <xf borderId="39" fillId="5" fontId="25" numFmtId="0" xfId="0" applyAlignment="1" applyBorder="1" applyFont="1">
      <alignment vertical="center"/>
    </xf>
    <xf borderId="39" fillId="7" fontId="25" numFmtId="0" xfId="0" applyAlignment="1" applyBorder="1" applyFont="1">
      <alignment vertical="center"/>
    </xf>
    <xf borderId="39" fillId="8" fontId="26" numFmtId="0" xfId="0" applyAlignment="1" applyBorder="1" applyFont="1">
      <alignment vertical="center"/>
    </xf>
    <xf borderId="39" fillId="23" fontId="25" numFmtId="0" xfId="0" applyAlignment="1" applyBorder="1" applyFont="1">
      <alignment vertical="center"/>
    </xf>
    <xf borderId="39" fillId="10" fontId="25" numFmtId="0" xfId="0" applyAlignment="1" applyBorder="1" applyFont="1">
      <alignment vertical="center"/>
    </xf>
    <xf borderId="39" fillId="11" fontId="25" numFmtId="0" xfId="0" applyAlignment="1" applyBorder="1" applyFont="1">
      <alignment vertical="center"/>
    </xf>
    <xf borderId="39" fillId="12" fontId="25" numFmtId="0" xfId="0" applyAlignment="1" applyBorder="1" applyFont="1">
      <alignment vertical="center"/>
    </xf>
    <xf borderId="39" fillId="13" fontId="25" numFmtId="0" xfId="0" applyAlignment="1" applyBorder="1" applyFont="1">
      <alignment vertical="center"/>
    </xf>
    <xf borderId="39" fillId="14" fontId="25" numFmtId="0" xfId="0" applyAlignment="1" applyBorder="1" applyFont="1">
      <alignment vertical="center"/>
    </xf>
    <xf borderId="39" fillId="15" fontId="25" numFmtId="0" xfId="0" applyAlignment="1" applyBorder="1" applyFont="1">
      <alignment vertical="center"/>
    </xf>
    <xf borderId="39" fillId="16" fontId="25" numFmtId="0" xfId="0" applyAlignment="1" applyBorder="1" applyFont="1">
      <alignment vertical="center"/>
    </xf>
    <xf borderId="39" fillId="4" fontId="25" numFmtId="0" xfId="0" applyAlignment="1" applyBorder="1" applyFont="1">
      <alignment vertical="center"/>
    </xf>
    <xf borderId="39" fillId="17" fontId="26" numFmtId="0" xfId="0" applyAlignment="1" applyBorder="1" applyFont="1">
      <alignment vertical="center"/>
    </xf>
    <xf borderId="39" fillId="4" fontId="1" numFmtId="0" xfId="0" applyAlignment="1" applyBorder="1" applyFont="1">
      <alignment vertical="center"/>
    </xf>
    <xf borderId="57" fillId="4" fontId="1" numFmtId="164" xfId="0" applyAlignment="1" applyBorder="1" applyFont="1" applyNumberFormat="1">
      <alignment vertical="center"/>
    </xf>
    <xf borderId="55" fillId="4" fontId="6" numFmtId="0" xfId="0" applyAlignment="1" applyBorder="1" applyFont="1">
      <alignment horizontal="center" shrinkToFit="0" vertical="center" wrapText="1"/>
    </xf>
    <xf borderId="13" fillId="6" fontId="25" numFmtId="0" xfId="0" applyAlignment="1" applyBorder="1" applyFont="1">
      <alignment vertical="center"/>
    </xf>
    <xf borderId="13" fillId="5" fontId="25" numFmtId="0" xfId="0" applyAlignment="1" applyBorder="1" applyFont="1">
      <alignment vertical="center"/>
    </xf>
    <xf borderId="13" fillId="7" fontId="25" numFmtId="0" xfId="0" applyAlignment="1" applyBorder="1" applyFont="1">
      <alignment vertical="center"/>
    </xf>
    <xf borderId="13" fillId="8" fontId="26" numFmtId="0" xfId="0" applyAlignment="1" applyBorder="1" applyFont="1">
      <alignment vertical="center"/>
    </xf>
    <xf borderId="13" fillId="23" fontId="25" numFmtId="0" xfId="0" applyAlignment="1" applyBorder="1" applyFont="1">
      <alignment vertical="center"/>
    </xf>
    <xf borderId="13" fillId="10" fontId="25" numFmtId="0" xfId="0" applyAlignment="1" applyBorder="1" applyFont="1">
      <alignment vertical="center"/>
    </xf>
    <xf borderId="13" fillId="11" fontId="25" numFmtId="0" xfId="0" applyAlignment="1" applyBorder="1" applyFont="1">
      <alignment vertical="center"/>
    </xf>
    <xf borderId="13" fillId="12" fontId="25" numFmtId="0" xfId="0" applyAlignment="1" applyBorder="1" applyFont="1">
      <alignment vertical="center"/>
    </xf>
    <xf borderId="13" fillId="13" fontId="25" numFmtId="0" xfId="0" applyAlignment="1" applyBorder="1" applyFont="1">
      <alignment vertical="center"/>
    </xf>
    <xf borderId="13" fillId="14" fontId="25" numFmtId="0" xfId="0" applyAlignment="1" applyBorder="1" applyFont="1">
      <alignment vertical="center"/>
    </xf>
    <xf borderId="13" fillId="15" fontId="25" numFmtId="0" xfId="0" applyAlignment="1" applyBorder="1" applyFont="1">
      <alignment vertical="center"/>
    </xf>
    <xf borderId="13" fillId="16" fontId="25" numFmtId="0" xfId="0" applyAlignment="1" applyBorder="1" applyFont="1">
      <alignment vertical="center"/>
    </xf>
    <xf borderId="13" fillId="4" fontId="25" numFmtId="0" xfId="0" applyAlignment="1" applyBorder="1" applyFont="1">
      <alignment vertical="center"/>
    </xf>
    <xf borderId="13" fillId="17" fontId="26" numFmtId="0" xfId="0" applyAlignment="1" applyBorder="1" applyFont="1">
      <alignment vertical="center"/>
    </xf>
    <xf borderId="41" fillId="4" fontId="6" numFmtId="0" xfId="0" applyAlignment="1" applyBorder="1" applyFont="1">
      <alignment horizontal="center" vertical="center"/>
    </xf>
    <xf borderId="13" fillId="9" fontId="25" numFmtId="0" xfId="0" applyAlignment="1" applyBorder="1" applyFont="1">
      <alignment vertical="center"/>
    </xf>
    <xf borderId="16" fillId="6" fontId="25" numFmtId="0" xfId="0" applyAlignment="1" applyBorder="1" applyFont="1">
      <alignment vertical="center"/>
    </xf>
    <xf borderId="16" fillId="5" fontId="25" numFmtId="0" xfId="0" applyAlignment="1" applyBorder="1" applyFont="1">
      <alignment vertical="center"/>
    </xf>
    <xf borderId="16" fillId="7" fontId="25" numFmtId="0" xfId="0" applyAlignment="1" applyBorder="1" applyFont="1">
      <alignment vertical="center"/>
    </xf>
    <xf borderId="16" fillId="8" fontId="26" numFmtId="0" xfId="0" applyAlignment="1" applyBorder="1" applyFont="1">
      <alignment vertical="center"/>
    </xf>
    <xf borderId="16" fillId="9" fontId="25" numFmtId="0" xfId="0" applyAlignment="1" applyBorder="1" applyFont="1">
      <alignment vertical="center"/>
    </xf>
    <xf borderId="16" fillId="10" fontId="25" numFmtId="0" xfId="0" applyAlignment="1" applyBorder="1" applyFont="1">
      <alignment vertical="center"/>
    </xf>
    <xf borderId="16" fillId="11" fontId="25" numFmtId="0" xfId="0" applyAlignment="1" applyBorder="1" applyFont="1">
      <alignment vertical="center"/>
    </xf>
    <xf borderId="16" fillId="12" fontId="25" numFmtId="0" xfId="0" applyAlignment="1" applyBorder="1" applyFont="1">
      <alignment vertical="center"/>
    </xf>
    <xf borderId="16" fillId="13" fontId="25" numFmtId="0" xfId="0" applyAlignment="1" applyBorder="1" applyFont="1">
      <alignment vertical="center"/>
    </xf>
    <xf borderId="16" fillId="14" fontId="25" numFmtId="0" xfId="0" applyAlignment="1" applyBorder="1" applyFont="1">
      <alignment vertical="center"/>
    </xf>
    <xf borderId="16" fillId="15" fontId="25" numFmtId="0" xfId="0" applyAlignment="1" applyBorder="1" applyFont="1">
      <alignment vertical="center"/>
    </xf>
    <xf borderId="16" fillId="16" fontId="25" numFmtId="0" xfId="0" applyAlignment="1" applyBorder="1" applyFont="1">
      <alignment vertical="center"/>
    </xf>
    <xf borderId="16" fillId="4" fontId="25" numFmtId="0" xfId="0" applyAlignment="1" applyBorder="1" applyFont="1">
      <alignment vertical="center"/>
    </xf>
    <xf borderId="16" fillId="17" fontId="26" numFmtId="0" xfId="0" applyAlignment="1" applyBorder="1" applyFont="1">
      <alignment vertical="center"/>
    </xf>
    <xf borderId="8" fillId="4" fontId="6" numFmtId="0" xfId="0" applyAlignment="1" applyBorder="1" applyFont="1">
      <alignment horizontal="center"/>
    </xf>
    <xf borderId="6" fillId="4" fontId="28" numFmtId="0" xfId="0" applyAlignment="1" applyBorder="1" applyFont="1">
      <alignment horizontal="center"/>
    </xf>
    <xf borderId="58" fillId="7" fontId="6" numFmtId="0" xfId="0" applyAlignment="1" applyBorder="1" applyFont="1">
      <alignment vertical="center"/>
    </xf>
    <xf borderId="50" fillId="9" fontId="6" numFmtId="0" xfId="0" applyAlignment="1" applyBorder="1" applyFont="1">
      <alignment vertical="center"/>
    </xf>
    <xf borderId="58" fillId="7" fontId="1" numFmtId="0" xfId="0" applyAlignment="1" applyBorder="1" applyFont="1">
      <alignment horizontal="center"/>
    </xf>
    <xf borderId="50" fillId="9" fontId="1" numFmtId="0" xfId="0" applyAlignment="1" applyBorder="1" applyFont="1">
      <alignment horizontal="center"/>
    </xf>
    <xf borderId="13" fillId="4" fontId="4" numFmtId="0" xfId="0" applyBorder="1" applyFont="1"/>
    <xf borderId="8" fillId="4" fontId="4" numFmtId="0" xfId="0" applyBorder="1" applyFont="1"/>
    <xf borderId="58" fillId="7" fontId="25" numFmtId="0" xfId="0" applyAlignment="1" applyBorder="1" applyFont="1">
      <alignment vertical="center"/>
    </xf>
    <xf borderId="13" fillId="8" fontId="27" numFmtId="0" xfId="0" applyAlignment="1" applyBorder="1" applyFont="1">
      <alignment vertical="center"/>
    </xf>
    <xf borderId="50" fillId="9" fontId="25" numFmtId="0" xfId="0" applyAlignment="1" applyBorder="1" applyFont="1">
      <alignment vertical="center"/>
    </xf>
    <xf borderId="13" fillId="4" fontId="6" numFmtId="164" xfId="0" applyAlignment="1" applyBorder="1" applyFont="1" applyNumberFormat="1">
      <alignment horizontal="center" vertical="center"/>
    </xf>
    <xf borderId="59" fillId="4" fontId="28" numFmtId="0" xfId="0" applyAlignment="1" applyBorder="1" applyFont="1">
      <alignment horizontal="center"/>
    </xf>
    <xf borderId="60" fillId="0" fontId="2" numFmtId="0" xfId="0" applyBorder="1" applyFont="1"/>
    <xf borderId="61" fillId="0" fontId="2" numFmtId="0" xfId="0" applyBorder="1" applyFont="1"/>
    <xf borderId="8" fillId="4" fontId="1" numFmtId="166" xfId="0" applyBorder="1" applyFont="1" applyNumberFormat="1"/>
    <xf borderId="6" fillId="4" fontId="29" numFmtId="0" xfId="0" applyAlignment="1" applyBorder="1" applyFont="1">
      <alignment horizontal="center"/>
    </xf>
    <xf borderId="13" fillId="17" fontId="27" numFmtId="0" xfId="0" applyAlignment="1" applyBorder="1" applyFont="1">
      <alignment vertical="center"/>
    </xf>
    <xf borderId="39" fillId="4" fontId="6" numFmtId="164" xfId="0" applyAlignment="1" applyBorder="1" applyFont="1" applyNumberFormat="1">
      <alignment vertical="center"/>
    </xf>
    <xf borderId="39" fillId="9" fontId="25" numFmtId="0" xfId="0" applyAlignment="1" applyBorder="1" applyFont="1">
      <alignment vertical="center"/>
    </xf>
    <xf borderId="13" fillId="0" fontId="1" numFmtId="164" xfId="0" applyBorder="1" applyFont="1" applyNumberFormat="1"/>
    <xf borderId="8" fillId="4" fontId="1" numFmtId="4" xfId="0" applyBorder="1" applyFont="1" applyNumberFormat="1"/>
    <xf borderId="13" fillId="4" fontId="20" numFmtId="0" xfId="0" applyAlignment="1" applyBorder="1" applyFont="1">
      <alignment horizontal="center" vertical="center"/>
    </xf>
    <xf borderId="15" fillId="0" fontId="1" numFmtId="0" xfId="0" applyAlignment="1" applyBorder="1" applyFont="1">
      <alignment horizontal="center"/>
    </xf>
    <xf borderId="15" fillId="0" fontId="6" numFmtId="164" xfId="0" applyAlignment="1" applyBorder="1" applyFont="1" applyNumberFormat="1">
      <alignment horizontal="center" vertical="center"/>
    </xf>
    <xf borderId="15" fillId="0" fontId="6" numFmtId="164" xfId="0" applyAlignment="1" applyBorder="1" applyFont="1" applyNumberFormat="1">
      <alignment horizontal="center" readingOrder="0" vertical="center"/>
    </xf>
    <xf borderId="13" fillId="8" fontId="27" numFmtId="0" xfId="0" applyAlignment="1" applyBorder="1" applyFont="1">
      <alignment horizontal="center" vertical="center"/>
    </xf>
    <xf borderId="13" fillId="12" fontId="30" numFmtId="0" xfId="0" applyAlignment="1" applyBorder="1" applyFont="1">
      <alignment horizontal="center" vertical="center"/>
    </xf>
    <xf borderId="15" fillId="0" fontId="1" numFmtId="2" xfId="0" applyAlignment="1" applyBorder="1" applyFont="1" applyNumberFormat="1">
      <alignment horizontal="center" vertical="center"/>
    </xf>
    <xf borderId="13" fillId="0" fontId="6" numFmtId="164" xfId="0" applyAlignment="1" applyBorder="1" applyFont="1" applyNumberFormat="1">
      <alignment horizontal="center" vertical="center"/>
    </xf>
    <xf borderId="13" fillId="0" fontId="1" numFmtId="2" xfId="0" applyAlignment="1" applyBorder="1" applyFont="1" applyNumberFormat="1">
      <alignment horizontal="center" vertical="center"/>
    </xf>
    <xf borderId="13" fillId="0" fontId="5" numFmtId="0" xfId="0" applyAlignment="1" applyBorder="1" applyFont="1">
      <alignment horizontal="center" vertical="center"/>
    </xf>
    <xf borderId="13" fillId="0" fontId="1" numFmtId="2" xfId="0" applyBorder="1" applyFont="1" applyNumberFormat="1"/>
    <xf borderId="0" fillId="0" fontId="1" numFmtId="167" xfId="0" applyFont="1" applyNumberFormat="1"/>
    <xf borderId="44" fillId="6" fontId="6" numFmtId="0" xfId="0" applyAlignment="1" applyBorder="1" applyFont="1">
      <alignment shrinkToFit="0" vertical="center" wrapText="1"/>
    </xf>
    <xf borderId="44" fillId="5" fontId="6" numFmtId="0" xfId="0" applyAlignment="1" applyBorder="1" applyFont="1">
      <alignment vertical="center"/>
    </xf>
    <xf borderId="44" fillId="7" fontId="6" numFmtId="0" xfId="0" applyAlignment="1" applyBorder="1" applyFont="1">
      <alignment vertical="center"/>
    </xf>
    <xf borderId="44" fillId="8" fontId="8" numFmtId="0" xfId="0" applyAlignment="1" applyBorder="1" applyFont="1">
      <alignment vertical="center"/>
    </xf>
    <xf borderId="44" fillId="9" fontId="6" numFmtId="0" xfId="0" applyAlignment="1" applyBorder="1" applyFont="1">
      <alignment vertical="center"/>
    </xf>
    <xf borderId="44" fillId="10" fontId="6" numFmtId="0" xfId="0" applyAlignment="1" applyBorder="1" applyFont="1">
      <alignment vertical="center"/>
    </xf>
    <xf borderId="44" fillId="11" fontId="6" numFmtId="0" xfId="0" applyAlignment="1" applyBorder="1" applyFont="1">
      <alignment vertical="center"/>
    </xf>
    <xf borderId="44" fillId="12" fontId="6" numFmtId="0" xfId="0" applyAlignment="1" applyBorder="1" applyFont="1">
      <alignment vertical="center"/>
    </xf>
    <xf borderId="44" fillId="13" fontId="6" numFmtId="0" xfId="0" applyAlignment="1" applyBorder="1" applyFont="1">
      <alignment vertical="center"/>
    </xf>
    <xf borderId="44" fillId="14" fontId="6" numFmtId="0" xfId="0" applyAlignment="1" applyBorder="1" applyFont="1">
      <alignment vertical="center"/>
    </xf>
    <xf borderId="44" fillId="15" fontId="6" numFmtId="0" xfId="0" applyAlignment="1" applyBorder="1" applyFont="1">
      <alignment vertical="center"/>
    </xf>
    <xf borderId="44" fillId="16" fontId="6" numFmtId="0" xfId="0" applyAlignment="1" applyBorder="1" applyFont="1">
      <alignment vertical="center"/>
    </xf>
    <xf borderId="44" fillId="4" fontId="6" numFmtId="0" xfId="0" applyAlignment="1" applyBorder="1" applyFont="1">
      <alignment vertical="center"/>
    </xf>
    <xf borderId="44" fillId="17" fontId="8" numFmtId="0" xfId="0" applyAlignment="1" applyBorder="1" applyFont="1">
      <alignment vertical="center"/>
    </xf>
    <xf borderId="47" fillId="0" fontId="6" numFmtId="0" xfId="0" applyAlignment="1" applyBorder="1" applyFont="1">
      <alignment horizontal="center" vertical="center"/>
    </xf>
    <xf borderId="15" fillId="6" fontId="25" numFmtId="0" xfId="0" applyAlignment="1" applyBorder="1" applyFont="1">
      <alignment vertical="center"/>
    </xf>
    <xf borderId="15" fillId="5" fontId="25" numFmtId="0" xfId="0" applyAlignment="1" applyBorder="1" applyFont="1">
      <alignment vertical="center"/>
    </xf>
    <xf borderId="15" fillId="7" fontId="25" numFmtId="0" xfId="0" applyAlignment="1" applyBorder="1" applyFont="1">
      <alignment vertical="center"/>
    </xf>
    <xf borderId="15" fillId="8" fontId="26" numFmtId="0" xfId="0" applyAlignment="1" applyBorder="1" applyFont="1">
      <alignment vertical="center"/>
    </xf>
    <xf borderId="15" fillId="9" fontId="25" numFmtId="0" xfId="0" applyAlignment="1" applyBorder="1" applyFont="1">
      <alignment vertical="center"/>
    </xf>
    <xf borderId="15" fillId="10" fontId="25" numFmtId="0" xfId="0" applyAlignment="1" applyBorder="1" applyFont="1">
      <alignment vertical="center"/>
    </xf>
    <xf borderId="15" fillId="11" fontId="25" numFmtId="0" xfId="0" applyAlignment="1" applyBorder="1" applyFont="1">
      <alignment vertical="center"/>
    </xf>
    <xf borderId="15" fillId="12" fontId="25" numFmtId="0" xfId="0" applyAlignment="1" applyBorder="1" applyFont="1">
      <alignment vertical="center"/>
    </xf>
    <xf borderId="15" fillId="13" fontId="25" numFmtId="0" xfId="0" applyAlignment="1" applyBorder="1" applyFont="1">
      <alignment vertical="center"/>
    </xf>
    <xf borderId="15" fillId="14" fontId="25" numFmtId="0" xfId="0" applyAlignment="1" applyBorder="1" applyFont="1">
      <alignment vertical="center"/>
    </xf>
    <xf borderId="15" fillId="15" fontId="25" numFmtId="0" xfId="0" applyAlignment="1" applyBorder="1" applyFont="1">
      <alignment vertical="center"/>
    </xf>
    <xf borderId="15" fillId="16" fontId="25" numFmtId="0" xfId="0" applyAlignment="1" applyBorder="1" applyFont="1">
      <alignment vertical="center"/>
    </xf>
    <xf borderId="15" fillId="4" fontId="25" numFmtId="0" xfId="0" applyAlignment="1" applyBorder="1" applyFont="1">
      <alignment vertical="center"/>
    </xf>
    <xf borderId="15" fillId="17" fontId="26" numFmtId="0" xfId="0" applyAlignment="1" applyBorder="1" applyFont="1">
      <alignment vertical="center"/>
    </xf>
    <xf borderId="62" fillId="0" fontId="1" numFmtId="0" xfId="0" applyAlignment="1" applyBorder="1" applyFont="1">
      <alignment vertical="center"/>
    </xf>
    <xf borderId="63" fillId="4" fontId="1" numFmtId="0" xfId="0" applyAlignment="1" applyBorder="1" applyFont="1">
      <alignment vertical="center"/>
    </xf>
    <xf borderId="20" fillId="0" fontId="1" numFmtId="0" xfId="0" applyAlignment="1" applyBorder="1" applyFont="1">
      <alignment vertical="center"/>
    </xf>
    <xf borderId="58" fillId="4" fontId="1" numFmtId="0" xfId="0" applyAlignment="1" applyBorder="1" applyFont="1">
      <alignment vertical="center"/>
    </xf>
    <xf borderId="8" fillId="6" fontId="25" numFmtId="0" xfId="0" applyAlignment="1" applyBorder="1" applyFont="1">
      <alignment vertical="center"/>
    </xf>
    <xf borderId="50" fillId="4" fontId="6" numFmtId="0" xfId="0" applyAlignment="1" applyBorder="1" applyFont="1">
      <alignment horizontal="center" vertical="center"/>
    </xf>
    <xf borderId="51" fillId="4" fontId="6" numFmtId="0" xfId="0" applyAlignment="1" applyBorder="1" applyFont="1">
      <alignment horizontal="center" vertical="center"/>
    </xf>
    <xf borderId="13" fillId="4" fontId="6" numFmtId="164" xfId="0" applyAlignment="1" applyBorder="1" applyFont="1" applyNumberFormat="1">
      <alignment horizontal="center" readingOrder="0" vertical="center"/>
    </xf>
    <xf borderId="13" fillId="4" fontId="31" numFmtId="0" xfId="0" applyAlignment="1" applyBorder="1" applyFont="1">
      <alignment horizontal="center" shrinkToFit="0" vertical="center" wrapText="1"/>
    </xf>
    <xf borderId="13" fillId="0" fontId="31" numFmtId="0" xfId="0" applyAlignment="1" applyBorder="1" applyFont="1">
      <alignment horizontal="center" vertical="center"/>
    </xf>
    <xf borderId="13" fillId="0" fontId="5" numFmtId="0" xfId="0" applyAlignment="1" applyBorder="1" applyFont="1">
      <alignment horizontal="center"/>
    </xf>
    <xf borderId="47" fillId="4" fontId="6" numFmtId="0" xfId="0" applyAlignment="1" applyBorder="1" applyFont="1">
      <alignment horizontal="center" shrinkToFit="0" vertical="center" wrapText="1"/>
    </xf>
    <xf borderId="64" fillId="4" fontId="6" numFmtId="0" xfId="0" applyAlignment="1" applyBorder="1" applyFont="1">
      <alignment horizontal="center"/>
    </xf>
    <xf borderId="15" fillId="4" fontId="6" numFmtId="0" xfId="0" applyAlignment="1" applyBorder="1" applyFont="1">
      <alignment horizontal="center" vertical="center"/>
    </xf>
    <xf borderId="15" fillId="4" fontId="1" numFmtId="0" xfId="0" applyAlignment="1" applyBorder="1" applyFont="1">
      <alignment vertical="center"/>
    </xf>
    <xf borderId="49" fillId="4" fontId="1" numFmtId="164" xfId="0" applyAlignment="1" applyBorder="1" applyFont="1" applyNumberFormat="1">
      <alignment vertical="center"/>
    </xf>
    <xf borderId="65" fillId="4" fontId="6" numFmtId="0" xfId="0" applyAlignment="1" applyBorder="1" applyFont="1">
      <alignment horizontal="center" shrinkToFit="0" vertical="center" wrapText="1"/>
    </xf>
    <xf borderId="66" fillId="4" fontId="6" numFmtId="0" xfId="0" applyAlignment="1" applyBorder="1" applyFont="1">
      <alignment horizontal="center"/>
    </xf>
    <xf borderId="16" fillId="4" fontId="6" numFmtId="0" xfId="0" applyAlignment="1" applyBorder="1" applyFont="1">
      <alignment horizontal="center" vertical="center"/>
    </xf>
    <xf borderId="0" fillId="0" fontId="5" numFmtId="0" xfId="0" applyAlignment="1" applyFont="1">
      <alignment horizontal="center"/>
    </xf>
    <xf borderId="8" fillId="4" fontId="32" numFmtId="0" xfId="0" applyAlignment="1" applyBorder="1" applyFont="1">
      <alignment horizontal="center"/>
    </xf>
    <xf borderId="8" fillId="4" fontId="33" numFmtId="0" xfId="0" applyAlignment="1" applyBorder="1" applyFont="1">
      <alignment horizontal="center"/>
    </xf>
    <xf borderId="8" fillId="4" fontId="33" numFmtId="164" xfId="0" applyAlignment="1" applyBorder="1" applyFont="1" applyNumberFormat="1">
      <alignment horizontal="center"/>
    </xf>
    <xf borderId="44" fillId="6" fontId="6" numFmtId="0" xfId="0" applyAlignment="1" applyBorder="1" applyFont="1">
      <alignment vertical="center"/>
    </xf>
    <xf borderId="67" fillId="4" fontId="6" numFmtId="0" xfId="0" applyAlignment="1" applyBorder="1" applyFont="1">
      <alignment horizontal="center"/>
    </xf>
    <xf borderId="68" fillId="0" fontId="2" numFmtId="0" xfId="0" applyBorder="1" applyFont="1"/>
    <xf borderId="59" fillId="4" fontId="6" numFmtId="0" xfId="0" applyAlignment="1" applyBorder="1" applyFont="1">
      <alignment horizontal="center"/>
    </xf>
    <xf borderId="47" fillId="4" fontId="6" numFmtId="0" xfId="0" applyAlignment="1" applyBorder="1" applyFont="1">
      <alignment horizontal="center" vertical="center"/>
    </xf>
    <xf borderId="64" fillId="4" fontId="6" numFmtId="0" xfId="0" applyAlignment="1" applyBorder="1" applyFont="1">
      <alignment horizontal="center" vertical="center"/>
    </xf>
    <xf borderId="15" fillId="6" fontId="1" numFmtId="0" xfId="0" applyAlignment="1" applyBorder="1" applyFont="1">
      <alignment vertical="center"/>
    </xf>
    <xf borderId="15" fillId="5" fontId="1" numFmtId="0" xfId="0" applyAlignment="1" applyBorder="1" applyFont="1">
      <alignment vertical="center"/>
    </xf>
    <xf borderId="15" fillId="7" fontId="1" numFmtId="0" xfId="0" applyAlignment="1" applyBorder="1" applyFont="1">
      <alignment vertical="center"/>
    </xf>
    <xf borderId="15" fillId="8" fontId="4" numFmtId="0" xfId="0" applyAlignment="1" applyBorder="1" applyFont="1">
      <alignment vertical="center"/>
    </xf>
    <xf borderId="15" fillId="9" fontId="1" numFmtId="0" xfId="0" applyAlignment="1" applyBorder="1" applyFont="1">
      <alignment vertical="center"/>
    </xf>
    <xf borderId="15" fillId="10" fontId="1" numFmtId="0" xfId="0" applyAlignment="1" applyBorder="1" applyFont="1">
      <alignment vertical="center"/>
    </xf>
    <xf borderId="15" fillId="11" fontId="1" numFmtId="0" xfId="0" applyAlignment="1" applyBorder="1" applyFont="1">
      <alignment vertical="center"/>
    </xf>
    <xf borderId="15" fillId="12" fontId="1" numFmtId="0" xfId="0" applyAlignment="1" applyBorder="1" applyFont="1">
      <alignment vertical="center"/>
    </xf>
    <xf borderId="15" fillId="13" fontId="1" numFmtId="0" xfId="0" applyAlignment="1" applyBorder="1" applyFont="1">
      <alignment vertical="center"/>
    </xf>
    <xf borderId="15" fillId="14" fontId="1" numFmtId="0" xfId="0" applyAlignment="1" applyBorder="1" applyFont="1">
      <alignment vertical="center"/>
    </xf>
    <xf borderId="15" fillId="15" fontId="1" numFmtId="0" xfId="0" applyAlignment="1" applyBorder="1" applyFont="1">
      <alignment vertical="center"/>
    </xf>
    <xf borderId="15" fillId="16" fontId="1" numFmtId="0" xfId="0" applyAlignment="1" applyBorder="1" applyFont="1">
      <alignment vertical="center"/>
    </xf>
    <xf borderId="15" fillId="17" fontId="4" numFmtId="0" xfId="0" applyAlignment="1" applyBorder="1" applyFont="1">
      <alignment vertical="center"/>
    </xf>
    <xf borderId="13" fillId="6" fontId="1" numFmtId="0" xfId="0" applyAlignment="1" applyBorder="1" applyFont="1">
      <alignment vertical="center"/>
    </xf>
    <xf borderId="13" fillId="5" fontId="1" numFmtId="0" xfId="0" applyAlignment="1" applyBorder="1" applyFont="1">
      <alignment vertical="center"/>
    </xf>
    <xf borderId="13" fillId="7" fontId="1" numFmtId="0" xfId="0" applyAlignment="1" applyBorder="1" applyFont="1">
      <alignment vertical="center"/>
    </xf>
    <xf borderId="13" fillId="8" fontId="4" numFmtId="0" xfId="0" applyAlignment="1" applyBorder="1" applyFont="1">
      <alignment vertical="center"/>
    </xf>
    <xf borderId="13" fillId="9" fontId="1" numFmtId="0" xfId="0" applyAlignment="1" applyBorder="1" applyFont="1">
      <alignment vertical="center"/>
    </xf>
    <xf borderId="13" fillId="10" fontId="1" numFmtId="0" xfId="0" applyAlignment="1" applyBorder="1" applyFont="1">
      <alignment vertical="center"/>
    </xf>
    <xf borderId="13" fillId="11" fontId="1" numFmtId="0" xfId="0" applyAlignment="1" applyBorder="1" applyFont="1">
      <alignment vertical="center"/>
    </xf>
    <xf borderId="13" fillId="12" fontId="1" numFmtId="0" xfId="0" applyAlignment="1" applyBorder="1" applyFont="1">
      <alignment vertical="center"/>
    </xf>
    <xf borderId="13" fillId="13" fontId="1" numFmtId="0" xfId="0" applyAlignment="1" applyBorder="1" applyFont="1">
      <alignment vertical="center"/>
    </xf>
    <xf borderId="13" fillId="14" fontId="1" numFmtId="0" xfId="0" applyAlignment="1" applyBorder="1" applyFont="1">
      <alignment vertical="center"/>
    </xf>
    <xf borderId="13" fillId="15" fontId="1" numFmtId="0" xfId="0" applyAlignment="1" applyBorder="1" applyFont="1">
      <alignment vertical="center"/>
    </xf>
    <xf borderId="13" fillId="16" fontId="1" numFmtId="0" xfId="0" applyAlignment="1" applyBorder="1" applyFont="1">
      <alignment vertical="center"/>
    </xf>
    <xf borderId="13" fillId="17" fontId="4" numFmtId="0" xfId="0" applyAlignment="1" applyBorder="1" applyFont="1">
      <alignment vertical="center"/>
    </xf>
    <xf borderId="52" fillId="4" fontId="6" numFmtId="0" xfId="0" applyAlignment="1" applyBorder="1" applyFont="1">
      <alignment horizontal="center" vertical="center"/>
    </xf>
    <xf borderId="44" fillId="6" fontId="1" numFmtId="0" xfId="0" applyAlignment="1" applyBorder="1" applyFont="1">
      <alignment vertical="center"/>
    </xf>
    <xf borderId="44" fillId="5" fontId="1" numFmtId="0" xfId="0" applyAlignment="1" applyBorder="1" applyFont="1">
      <alignment vertical="center"/>
    </xf>
    <xf borderId="44" fillId="7" fontId="1" numFmtId="0" xfId="0" applyAlignment="1" applyBorder="1" applyFont="1">
      <alignment vertical="center"/>
    </xf>
    <xf borderId="44" fillId="8" fontId="4" numFmtId="0" xfId="0" applyAlignment="1" applyBorder="1" applyFont="1">
      <alignment vertical="center"/>
    </xf>
    <xf borderId="44" fillId="9" fontId="1" numFmtId="0" xfId="0" applyAlignment="1" applyBorder="1" applyFont="1">
      <alignment vertical="center"/>
    </xf>
    <xf borderId="44" fillId="10" fontId="1" numFmtId="0" xfId="0" applyAlignment="1" applyBorder="1" applyFont="1">
      <alignment vertical="center"/>
    </xf>
    <xf borderId="44" fillId="11" fontId="1" numFmtId="0" xfId="0" applyAlignment="1" applyBorder="1" applyFont="1">
      <alignment vertical="center"/>
    </xf>
    <xf borderId="44" fillId="12" fontId="1" numFmtId="0" xfId="0" applyAlignment="1" applyBorder="1" applyFont="1">
      <alignment vertical="center"/>
    </xf>
    <xf borderId="44" fillId="13" fontId="1" numFmtId="0" xfId="0" applyAlignment="1" applyBorder="1" applyFont="1">
      <alignment vertical="center"/>
    </xf>
    <xf borderId="44" fillId="14" fontId="1" numFmtId="0" xfId="0" applyAlignment="1" applyBorder="1" applyFont="1">
      <alignment vertical="center"/>
    </xf>
    <xf borderId="44" fillId="15" fontId="1" numFmtId="0" xfId="0" applyAlignment="1" applyBorder="1" applyFont="1">
      <alignment vertical="center"/>
    </xf>
    <xf borderId="44" fillId="16" fontId="1" numFmtId="0" xfId="0" applyAlignment="1" applyBorder="1" applyFont="1">
      <alignment vertical="center"/>
    </xf>
    <xf borderId="44" fillId="4" fontId="1" numFmtId="0" xfId="0" applyAlignment="1" applyBorder="1" applyFont="1">
      <alignment vertical="center"/>
    </xf>
    <xf borderId="44" fillId="17" fontId="4" numFmtId="0" xfId="0" applyAlignment="1" applyBorder="1" applyFont="1">
      <alignment vertical="center"/>
    </xf>
    <xf borderId="69" fillId="4" fontId="1" numFmtId="164" xfId="0" applyAlignment="1" applyBorder="1" applyFont="1" applyNumberFormat="1">
      <alignment vertical="center"/>
    </xf>
    <xf borderId="6" fillId="4" fontId="6" numFmtId="0" xfId="0" applyAlignment="1" applyBorder="1" applyFont="1">
      <alignment horizontal="center"/>
    </xf>
    <xf borderId="8" fillId="4" fontId="1" numFmtId="164" xfId="0" applyAlignment="1" applyBorder="1" applyFont="1" applyNumberFormat="1">
      <alignment horizontal="center"/>
    </xf>
    <xf borderId="39" fillId="6" fontId="1" numFmtId="0" xfId="0" applyAlignment="1" applyBorder="1" applyFont="1">
      <alignment vertical="center"/>
    </xf>
    <xf borderId="39" fillId="5" fontId="1" numFmtId="0" xfId="0" applyAlignment="1" applyBorder="1" applyFont="1">
      <alignment vertical="center"/>
    </xf>
    <xf borderId="39" fillId="7" fontId="1" numFmtId="0" xfId="0" applyAlignment="1" applyBorder="1" applyFont="1">
      <alignment vertical="center"/>
    </xf>
    <xf borderId="39" fillId="8" fontId="4" numFmtId="0" xfId="0" applyAlignment="1" applyBorder="1" applyFont="1">
      <alignment vertical="center"/>
    </xf>
    <xf borderId="39" fillId="9" fontId="1" numFmtId="0" xfId="0" applyAlignment="1" applyBorder="1" applyFont="1">
      <alignment vertical="center"/>
    </xf>
    <xf borderId="39" fillId="10" fontId="1" numFmtId="0" xfId="0" applyAlignment="1" applyBorder="1" applyFont="1">
      <alignment vertical="center"/>
    </xf>
    <xf borderId="39" fillId="11" fontId="1" numFmtId="0" xfId="0" applyAlignment="1" applyBorder="1" applyFont="1">
      <alignment vertical="center"/>
    </xf>
    <xf borderId="39" fillId="12" fontId="1" numFmtId="0" xfId="0" applyAlignment="1" applyBorder="1" applyFont="1">
      <alignment vertical="center"/>
    </xf>
    <xf borderId="39" fillId="13" fontId="1" numFmtId="0" xfId="0" applyAlignment="1" applyBorder="1" applyFont="1">
      <alignment vertical="center"/>
    </xf>
    <xf borderId="39" fillId="14" fontId="1" numFmtId="0" xfId="0" applyAlignment="1" applyBorder="1" applyFont="1">
      <alignment vertical="center"/>
    </xf>
    <xf borderId="39" fillId="15" fontId="1" numFmtId="0" xfId="0" applyAlignment="1" applyBorder="1" applyFont="1">
      <alignment vertical="center"/>
    </xf>
    <xf borderId="39" fillId="16" fontId="1" numFmtId="0" xfId="0" applyAlignment="1" applyBorder="1" applyFont="1">
      <alignment vertical="center"/>
    </xf>
    <xf borderId="39" fillId="17" fontId="4" numFmtId="0" xfId="0" applyAlignment="1" applyBorder="1" applyFont="1">
      <alignment vertical="center"/>
    </xf>
    <xf borderId="11" fillId="4" fontId="1" numFmtId="0" xfId="0" applyBorder="1" applyFont="1"/>
    <xf borderId="12" fillId="0" fontId="1" numFmtId="0" xfId="0" applyBorder="1" applyFont="1"/>
    <xf borderId="12" fillId="4" fontId="1" numFmtId="0" xfId="0" applyBorder="1" applyFont="1"/>
    <xf borderId="31" fillId="4" fontId="1" numFmtId="164" xfId="0" applyBorder="1" applyFont="1" applyNumberFormat="1"/>
    <xf borderId="13" fillId="6" fontId="30" numFmtId="0" xfId="0" applyAlignment="1" applyBorder="1" applyFont="1">
      <alignment horizontal="center" vertical="center"/>
    </xf>
    <xf borderId="13" fillId="5" fontId="30" numFmtId="0" xfId="0" applyAlignment="1" applyBorder="1" applyFont="1">
      <alignment horizontal="center" vertical="center"/>
    </xf>
    <xf borderId="13" fillId="7" fontId="30" numFmtId="0" xfId="0" applyAlignment="1" applyBorder="1" applyFont="1">
      <alignment horizontal="center" vertical="center"/>
    </xf>
    <xf borderId="13" fillId="8" fontId="34" numFmtId="0" xfId="0" applyAlignment="1" applyBorder="1" applyFont="1">
      <alignment horizontal="center" vertical="center"/>
    </xf>
    <xf borderId="13" fillId="9" fontId="30" numFmtId="0" xfId="0" applyAlignment="1" applyBorder="1" applyFont="1">
      <alignment horizontal="center" vertical="center"/>
    </xf>
    <xf borderId="13" fillId="10" fontId="30" numFmtId="0" xfId="0" applyAlignment="1" applyBorder="1" applyFont="1">
      <alignment horizontal="center" vertical="center"/>
    </xf>
    <xf borderId="13" fillId="11" fontId="30" numFmtId="0" xfId="0" applyAlignment="1" applyBorder="1" applyFont="1">
      <alignment horizontal="center" vertical="center"/>
    </xf>
    <xf borderId="13" fillId="13" fontId="30" numFmtId="0" xfId="0" applyAlignment="1" applyBorder="1" applyFont="1">
      <alignment horizontal="center" vertical="center"/>
    </xf>
    <xf borderId="13" fillId="14" fontId="30" numFmtId="0" xfId="0" applyAlignment="1" applyBorder="1" applyFont="1">
      <alignment horizontal="center" vertical="center"/>
    </xf>
    <xf borderId="13" fillId="15" fontId="30" numFmtId="0" xfId="0" applyAlignment="1" applyBorder="1" applyFont="1">
      <alignment horizontal="center" vertical="center"/>
    </xf>
    <xf borderId="13" fillId="16" fontId="30" numFmtId="0" xfId="0" applyAlignment="1" applyBorder="1" applyFont="1">
      <alignment horizontal="center" vertical="center"/>
    </xf>
    <xf borderId="13" fillId="4" fontId="30" numFmtId="0" xfId="0" applyAlignment="1" applyBorder="1" applyFont="1">
      <alignment horizontal="center" vertical="center"/>
    </xf>
    <xf borderId="13" fillId="17" fontId="34" numFmtId="0" xfId="0" applyAlignment="1" applyBorder="1" applyFont="1">
      <alignment horizontal="center" vertical="center"/>
    </xf>
    <xf borderId="13" fillId="4" fontId="30" numFmtId="0" xfId="0" applyAlignment="1" applyBorder="1" applyFont="1">
      <alignment vertical="center"/>
    </xf>
    <xf borderId="13" fillId="0" fontId="30" numFmtId="0" xfId="0" applyAlignment="1" applyBorder="1" applyFont="1">
      <alignment vertical="center"/>
    </xf>
    <xf borderId="42" fillId="0" fontId="30" numFmtId="164" xfId="0" applyAlignment="1" applyBorder="1" applyFont="1" applyNumberFormat="1">
      <alignment vertical="center"/>
    </xf>
    <xf borderId="13" fillId="17" fontId="35" numFmtId="0" xfId="0" applyAlignment="1" applyBorder="1" applyFont="1">
      <alignment horizontal="center" vertical="center"/>
    </xf>
    <xf borderId="13" fillId="6" fontId="36" numFmtId="0" xfId="0" applyAlignment="1" applyBorder="1" applyFont="1">
      <alignment horizontal="center" vertical="center"/>
    </xf>
    <xf borderId="13" fillId="5" fontId="36" numFmtId="0" xfId="0" applyAlignment="1" applyBorder="1" applyFont="1">
      <alignment horizontal="center" vertical="center"/>
    </xf>
    <xf borderId="13" fillId="7" fontId="36" numFmtId="0" xfId="0" applyAlignment="1" applyBorder="1" applyFont="1">
      <alignment horizontal="center" vertical="center"/>
    </xf>
    <xf borderId="13" fillId="8" fontId="37" numFmtId="0" xfId="0" applyAlignment="1" applyBorder="1" applyFont="1">
      <alignment horizontal="center" vertical="center"/>
    </xf>
    <xf borderId="13" fillId="9" fontId="36" numFmtId="0" xfId="0" applyAlignment="1" applyBorder="1" applyFont="1">
      <alignment horizontal="center" vertical="center"/>
    </xf>
    <xf borderId="13" fillId="10" fontId="36" numFmtId="0" xfId="0" applyAlignment="1" applyBorder="1" applyFont="1">
      <alignment horizontal="center" vertical="center"/>
    </xf>
    <xf borderId="13" fillId="11" fontId="36" numFmtId="0" xfId="0" applyAlignment="1" applyBorder="1" applyFont="1">
      <alignment horizontal="center" vertical="center"/>
    </xf>
    <xf borderId="13" fillId="12" fontId="36" numFmtId="0" xfId="0" applyAlignment="1" applyBorder="1" applyFont="1">
      <alignment horizontal="center" vertical="center"/>
    </xf>
    <xf borderId="13" fillId="13" fontId="36" numFmtId="0" xfId="0" applyAlignment="1" applyBorder="1" applyFont="1">
      <alignment horizontal="center" vertical="center"/>
    </xf>
    <xf borderId="13" fillId="14" fontId="36" numFmtId="0" xfId="0" applyAlignment="1" applyBorder="1" applyFont="1">
      <alignment horizontal="center" vertical="center"/>
    </xf>
    <xf borderId="13" fillId="15" fontId="36" numFmtId="0" xfId="0" applyAlignment="1" applyBorder="1" applyFont="1">
      <alignment horizontal="center" vertical="center"/>
    </xf>
    <xf borderId="13" fillId="16" fontId="36" numFmtId="0" xfId="0" applyAlignment="1" applyBorder="1" applyFont="1">
      <alignment horizontal="center" vertical="center"/>
    </xf>
    <xf borderId="13" fillId="4" fontId="36" numFmtId="0" xfId="0" applyAlignment="1" applyBorder="1" applyFont="1">
      <alignment horizontal="center" vertical="center"/>
    </xf>
    <xf borderId="13" fillId="17" fontId="37" numFmtId="0" xfId="0" applyAlignment="1" applyBorder="1" applyFont="1">
      <alignment horizontal="center" vertical="center"/>
    </xf>
    <xf borderId="0" fillId="0" fontId="6" numFmtId="167" xfId="0" applyFont="1" applyNumberFormat="1"/>
    <xf borderId="0" fillId="0" fontId="5" numFmtId="167" xfId="0" applyAlignment="1" applyFont="1" applyNumberFormat="1">
      <alignment horizontal="center"/>
    </xf>
    <xf borderId="0" fillId="0" fontId="25" numFmtId="0" xfId="0" applyAlignment="1" applyFont="1">
      <alignment horizontal="center"/>
    </xf>
    <xf borderId="12" fillId="0" fontId="6" numFmtId="167" xfId="0" applyAlignment="1" applyBorder="1" applyFont="1" applyNumberFormat="1">
      <alignment horizontal="center"/>
    </xf>
    <xf borderId="12" fillId="8" fontId="8" numFmtId="0" xfId="0" applyAlignment="1" applyBorder="1" applyFont="1">
      <alignment horizontal="center"/>
    </xf>
    <xf borderId="12" fillId="9" fontId="6" numFmtId="0" xfId="0" applyAlignment="1" applyBorder="1" applyFont="1">
      <alignment horizontal="center"/>
    </xf>
    <xf borderId="12" fillId="10" fontId="6" numFmtId="0" xfId="0" applyAlignment="1" applyBorder="1" applyFont="1">
      <alignment horizontal="center"/>
    </xf>
    <xf borderId="12" fillId="11" fontId="6" numFmtId="0" xfId="0" applyAlignment="1" applyBorder="1" applyFont="1">
      <alignment horizontal="center"/>
    </xf>
    <xf borderId="12" fillId="17" fontId="8" numFmtId="0" xfId="0" applyAlignment="1" applyBorder="1" applyFont="1">
      <alignment horizontal="center"/>
    </xf>
    <xf borderId="31" fillId="0" fontId="15" numFmtId="0" xfId="0" applyAlignment="1" applyBorder="1" applyFont="1">
      <alignment horizontal="center"/>
    </xf>
    <xf borderId="0" fillId="0" fontId="6" numFmtId="167" xfId="0" applyAlignment="1" applyFont="1" applyNumberFormat="1">
      <alignment horizontal="center"/>
    </xf>
    <xf borderId="0" fillId="0" fontId="15" numFmtId="0" xfId="0" applyAlignment="1" applyFont="1">
      <alignment horizontal="center"/>
    </xf>
    <xf borderId="1" fillId="0" fontId="31" numFmtId="0" xfId="0" applyBorder="1" applyFont="1"/>
    <xf borderId="2" fillId="0" fontId="23" numFmtId="0" xfId="0" applyBorder="1" applyFont="1"/>
    <xf borderId="2" fillId="0" fontId="38" numFmtId="0" xfId="0" applyAlignment="1" applyBorder="1" applyFont="1">
      <alignment horizontal="center"/>
    </xf>
    <xf borderId="2" fillId="0" fontId="39" numFmtId="168" xfId="0" applyBorder="1" applyFont="1" applyNumberFormat="1"/>
    <xf borderId="2" fillId="0" fontId="3" numFmtId="167" xfId="0" applyBorder="1" applyFont="1" applyNumberFormat="1"/>
    <xf borderId="12" fillId="6" fontId="1" numFmtId="0" xfId="0" applyAlignment="1" applyBorder="1" applyFont="1">
      <alignment horizontal="center" vertical="center"/>
    </xf>
    <xf borderId="12" fillId="5" fontId="1" numFmtId="0" xfId="0" applyAlignment="1" applyBorder="1" applyFont="1">
      <alignment horizontal="center" vertical="center"/>
    </xf>
    <xf borderId="12" fillId="7" fontId="1" numFmtId="0" xfId="0" applyAlignment="1" applyBorder="1" applyFont="1">
      <alignment horizontal="center" vertical="center"/>
    </xf>
    <xf borderId="12" fillId="8" fontId="4" numFmtId="0" xfId="0" applyAlignment="1" applyBorder="1" applyFont="1">
      <alignment horizontal="center" vertical="center"/>
    </xf>
    <xf borderId="12" fillId="9" fontId="1" numFmtId="0" xfId="0" applyAlignment="1" applyBorder="1" applyFont="1">
      <alignment horizontal="center" vertical="center"/>
    </xf>
    <xf borderId="12" fillId="10" fontId="1" numFmtId="0" xfId="0" applyAlignment="1" applyBorder="1" applyFont="1">
      <alignment horizontal="center" vertical="center"/>
    </xf>
    <xf borderId="12" fillId="11" fontId="1" numFmtId="0" xfId="0" applyAlignment="1" applyBorder="1" applyFont="1">
      <alignment horizontal="center" vertical="center"/>
    </xf>
    <xf borderId="12" fillId="12" fontId="1" numFmtId="0" xfId="0" applyAlignment="1" applyBorder="1" applyFont="1">
      <alignment horizontal="center" vertical="center"/>
    </xf>
    <xf borderId="12" fillId="17" fontId="4" numFmtId="0" xfId="0" applyAlignment="1" applyBorder="1" applyFont="1">
      <alignment horizontal="center" vertical="center"/>
    </xf>
    <xf borderId="12" fillId="16" fontId="1" numFmtId="0" xfId="0" applyAlignment="1" applyBorder="1" applyFont="1">
      <alignment horizontal="center" vertical="center"/>
    </xf>
    <xf borderId="12" fillId="0" fontId="1" numFmtId="0" xfId="0" applyAlignment="1" applyBorder="1" applyFont="1">
      <alignment horizontal="center" vertical="center"/>
    </xf>
    <xf borderId="31" fillId="0" fontId="1" numFmtId="168" xfId="0" applyAlignment="1" applyBorder="1" applyFont="1" applyNumberFormat="1">
      <alignment horizontal="center" vertical="center"/>
    </xf>
    <xf borderId="47" fillId="0" fontId="23" numFmtId="0" xfId="0" applyAlignment="1" applyBorder="1" applyFont="1">
      <alignment horizontal="center" shrinkToFit="0" vertical="center" wrapText="1"/>
    </xf>
    <xf borderId="15" fillId="0" fontId="1" numFmtId="0" xfId="0" applyBorder="1" applyFont="1"/>
    <xf borderId="15" fillId="0" fontId="1" numFmtId="0" xfId="0" applyAlignment="1" applyBorder="1" applyFont="1">
      <alignment horizontal="center" vertical="center"/>
    </xf>
    <xf borderId="15" fillId="0" fontId="6" numFmtId="167" xfId="0" applyAlignment="1" applyBorder="1" applyFont="1" applyNumberFormat="1">
      <alignment vertical="center"/>
    </xf>
    <xf borderId="15" fillId="6" fontId="1" numFmtId="0" xfId="0" applyAlignment="1" applyBorder="1" applyFont="1">
      <alignment horizontal="center" vertical="center"/>
    </xf>
    <xf borderId="15" fillId="5" fontId="1" numFmtId="0" xfId="0" applyAlignment="1" applyBorder="1" applyFont="1">
      <alignment horizontal="center" vertical="center"/>
    </xf>
    <xf borderId="15" fillId="7" fontId="1" numFmtId="0" xfId="0" applyAlignment="1" applyBorder="1" applyFont="1">
      <alignment horizontal="center" vertical="center"/>
    </xf>
    <xf borderId="15" fillId="8" fontId="9" numFmtId="0" xfId="0" applyAlignment="1" applyBorder="1" applyFont="1">
      <alignment horizontal="center" vertical="center"/>
    </xf>
    <xf borderId="15" fillId="9" fontId="1" numFmtId="0" xfId="0" applyAlignment="1" applyBorder="1" applyFont="1">
      <alignment horizontal="center" vertical="center"/>
    </xf>
    <xf borderId="15" fillId="10" fontId="1" numFmtId="0" xfId="0" applyAlignment="1" applyBorder="1" applyFont="1">
      <alignment horizontal="center" vertical="center"/>
    </xf>
    <xf borderId="15" fillId="11" fontId="1" numFmtId="0" xfId="0" applyAlignment="1" applyBorder="1" applyFont="1">
      <alignment horizontal="center" vertical="center"/>
    </xf>
    <xf borderId="15" fillId="12" fontId="1" numFmtId="0" xfId="0" applyAlignment="1" applyBorder="1" applyFont="1">
      <alignment horizontal="center" vertical="center"/>
    </xf>
    <xf borderId="15" fillId="17" fontId="4" numFmtId="0" xfId="0" applyAlignment="1" applyBorder="1" applyFont="1">
      <alignment horizontal="center" vertical="center"/>
    </xf>
    <xf borderId="15" fillId="16" fontId="1" numFmtId="0" xfId="0" applyAlignment="1" applyBorder="1" applyFont="1">
      <alignment horizontal="center" vertical="center"/>
    </xf>
    <xf borderId="49" fillId="0" fontId="1" numFmtId="168" xfId="0" applyAlignment="1" applyBorder="1" applyFont="1" applyNumberFormat="1">
      <alignment horizontal="center" vertical="center"/>
    </xf>
    <xf borderId="13" fillId="0" fontId="6" numFmtId="167" xfId="0" applyAlignment="1" applyBorder="1" applyFont="1" applyNumberFormat="1">
      <alignment vertical="center"/>
    </xf>
    <xf borderId="13" fillId="9" fontId="1" numFmtId="0" xfId="0" applyAlignment="1" applyBorder="1" applyFont="1">
      <alignment horizontal="center" vertical="center"/>
    </xf>
    <xf borderId="13" fillId="10" fontId="1" numFmtId="0" xfId="0" applyAlignment="1" applyBorder="1" applyFont="1">
      <alignment horizontal="center" vertical="center"/>
    </xf>
    <xf borderId="13" fillId="11" fontId="1" numFmtId="0" xfId="0" applyAlignment="1" applyBorder="1" applyFont="1">
      <alignment horizontal="center" vertical="center"/>
    </xf>
    <xf borderId="13" fillId="16" fontId="1" numFmtId="0" xfId="0" applyAlignment="1" applyBorder="1" applyFont="1">
      <alignment horizontal="center" vertical="center"/>
    </xf>
    <xf borderId="42" fillId="0" fontId="1" numFmtId="168" xfId="0" applyAlignment="1" applyBorder="1" applyFont="1" applyNumberFormat="1">
      <alignment horizontal="center" vertical="center"/>
    </xf>
    <xf borderId="41" fillId="0" fontId="23" numFmtId="0" xfId="0" applyAlignment="1" applyBorder="1" applyFont="1">
      <alignment horizontal="center" shrinkToFit="0" vertical="center" wrapText="1"/>
    </xf>
    <xf borderId="0" fillId="0" fontId="23" numFmtId="0" xfId="0" applyAlignment="1" applyFont="1">
      <alignment horizontal="center" vertical="center"/>
    </xf>
    <xf borderId="19" fillId="0" fontId="1" numFmtId="0" xfId="0" applyAlignment="1" applyBorder="1" applyFont="1">
      <alignment horizontal="center" vertical="center"/>
    </xf>
    <xf borderId="19" fillId="0" fontId="6" numFmtId="0" xfId="0" applyAlignment="1" applyBorder="1" applyFont="1">
      <alignment horizontal="center" vertical="center"/>
    </xf>
    <xf borderId="19" fillId="0" fontId="6" numFmtId="167" xfId="0" applyAlignment="1" applyBorder="1" applyFont="1" applyNumberFormat="1">
      <alignment vertical="center"/>
    </xf>
    <xf borderId="19" fillId="0" fontId="1" numFmtId="168" xfId="0" applyAlignment="1" applyBorder="1" applyFont="1" applyNumberFormat="1">
      <alignment vertical="center"/>
    </xf>
    <xf borderId="70" fillId="0" fontId="1" numFmtId="168" xfId="0" applyAlignment="1" applyBorder="1" applyFont="1" applyNumberFormat="1">
      <alignment horizontal="center" vertical="center"/>
    </xf>
    <xf borderId="1" fillId="0" fontId="3" numFmtId="0" xfId="0" applyAlignment="1" applyBorder="1" applyFont="1">
      <alignment horizontal="center" vertical="center"/>
    </xf>
    <xf borderId="29" fillId="0" fontId="2" numFmtId="0" xfId="0" applyBorder="1" applyFont="1"/>
    <xf borderId="12" fillId="0" fontId="40" numFmtId="0" xfId="0" applyAlignment="1" applyBorder="1" applyFont="1">
      <alignment horizontal="center" vertical="center"/>
    </xf>
    <xf borderId="12" fillId="0" fontId="3" numFmtId="167" xfId="0" applyAlignment="1" applyBorder="1" applyFont="1" applyNumberFormat="1">
      <alignment vertical="center"/>
    </xf>
    <xf borderId="37" fillId="0" fontId="23" numFmtId="0" xfId="0" applyAlignment="1" applyBorder="1" applyFont="1">
      <alignment horizontal="center" shrinkToFit="0" vertical="center" wrapText="1"/>
    </xf>
    <xf borderId="38" fillId="0" fontId="6" numFmtId="167" xfId="0" applyAlignment="1" applyBorder="1" applyFont="1" applyNumberFormat="1">
      <alignment vertical="center"/>
    </xf>
    <xf borderId="39" fillId="9" fontId="1" numFmtId="0" xfId="0" applyAlignment="1" applyBorder="1" applyFont="1">
      <alignment horizontal="center" vertical="center"/>
    </xf>
    <xf borderId="39" fillId="10" fontId="1" numFmtId="0" xfId="0" applyAlignment="1" applyBorder="1" applyFont="1">
      <alignment horizontal="center" vertical="center"/>
    </xf>
    <xf borderId="39" fillId="11" fontId="1" numFmtId="0" xfId="0" applyAlignment="1" applyBorder="1" applyFont="1">
      <alignment horizontal="center" vertical="center"/>
    </xf>
    <xf borderId="39" fillId="16" fontId="1" numFmtId="0" xfId="0" applyAlignment="1" applyBorder="1" applyFont="1">
      <alignment horizontal="center" vertical="center"/>
    </xf>
    <xf borderId="40" fillId="0" fontId="1" numFmtId="168" xfId="0" applyAlignment="1" applyBorder="1" applyFont="1" applyNumberFormat="1">
      <alignment horizontal="center" vertical="center"/>
    </xf>
    <xf borderId="71" fillId="0" fontId="23" numFmtId="0" xfId="0" applyAlignment="1" applyBorder="1" applyFont="1">
      <alignment horizontal="center" vertical="center"/>
    </xf>
    <xf borderId="13" fillId="0" fontId="39" numFmtId="0" xfId="0" applyAlignment="1" applyBorder="1" applyFont="1">
      <alignment horizontal="center" vertical="center"/>
    </xf>
    <xf borderId="41" fillId="0" fontId="23" numFmtId="0" xfId="0" applyAlignment="1" applyBorder="1" applyFont="1">
      <alignment horizontal="center" vertical="center"/>
    </xf>
    <xf borderId="13" fillId="4" fontId="4" numFmtId="0" xfId="0" applyAlignment="1" applyBorder="1" applyFont="1">
      <alignment horizontal="center" vertical="center"/>
    </xf>
    <xf borderId="13" fillId="0" fontId="30" numFmtId="0" xfId="0" applyAlignment="1" applyBorder="1" applyFont="1">
      <alignment horizontal="center" vertical="center"/>
    </xf>
    <xf borderId="44" fillId="0" fontId="1" numFmtId="0" xfId="0" applyBorder="1" applyFont="1"/>
    <xf borderId="44" fillId="0" fontId="1" numFmtId="0" xfId="0" applyAlignment="1" applyBorder="1" applyFont="1">
      <alignment horizontal="center" vertical="center"/>
    </xf>
    <xf borderId="44" fillId="0" fontId="6" numFmtId="0" xfId="0" applyAlignment="1" applyBorder="1" applyFont="1">
      <alignment horizontal="center" vertical="center"/>
    </xf>
    <xf borderId="44" fillId="0" fontId="6" numFmtId="167" xfId="0" applyAlignment="1" applyBorder="1" applyFont="1" applyNumberFormat="1">
      <alignment vertical="center"/>
    </xf>
    <xf borderId="44" fillId="6" fontId="1" numFmtId="0" xfId="0" applyAlignment="1" applyBorder="1" applyFont="1">
      <alignment horizontal="center" vertical="center"/>
    </xf>
    <xf borderId="44" fillId="5" fontId="1" numFmtId="0" xfId="0" applyAlignment="1" applyBorder="1" applyFont="1">
      <alignment horizontal="center" vertical="center"/>
    </xf>
    <xf borderId="44" fillId="7" fontId="1" numFmtId="0" xfId="0" applyAlignment="1" applyBorder="1" applyFont="1">
      <alignment horizontal="center" vertical="center"/>
    </xf>
    <xf borderId="44" fillId="8" fontId="4" numFmtId="0" xfId="0" applyAlignment="1" applyBorder="1" applyFont="1">
      <alignment horizontal="center" vertical="center"/>
    </xf>
    <xf borderId="44" fillId="9" fontId="1" numFmtId="0" xfId="0" applyAlignment="1" applyBorder="1" applyFont="1">
      <alignment horizontal="center" vertical="center"/>
    </xf>
    <xf borderId="44" fillId="10" fontId="1" numFmtId="0" xfId="0" applyAlignment="1" applyBorder="1" applyFont="1">
      <alignment horizontal="center" vertical="center"/>
    </xf>
    <xf borderId="44" fillId="11" fontId="1" numFmtId="0" xfId="0" applyAlignment="1" applyBorder="1" applyFont="1">
      <alignment horizontal="center" vertical="center"/>
    </xf>
    <xf borderId="44" fillId="12" fontId="1" numFmtId="0" xfId="0" applyAlignment="1" applyBorder="1" applyFont="1">
      <alignment horizontal="center" vertical="center"/>
    </xf>
    <xf borderId="44" fillId="17" fontId="4" numFmtId="0" xfId="0" applyAlignment="1" applyBorder="1" applyFont="1">
      <alignment horizontal="center" vertical="center"/>
    </xf>
    <xf borderId="44" fillId="16" fontId="1" numFmtId="0" xfId="0" applyAlignment="1" applyBorder="1" applyFont="1">
      <alignment horizontal="center" vertical="center"/>
    </xf>
    <xf borderId="69" fillId="0" fontId="1" numFmtId="168" xfId="0" applyAlignment="1" applyBorder="1" applyFont="1" applyNumberFormat="1">
      <alignment horizontal="center" vertical="center"/>
    </xf>
    <xf borderId="72" fillId="0" fontId="1" numFmtId="0" xfId="0" applyBorder="1" applyFont="1"/>
    <xf borderId="72" fillId="0" fontId="1" numFmtId="168" xfId="0" applyBorder="1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customschemas.google.com/relationships/workbookmetadata" Target="metadata"/><Relationship Id="rId16" Type="http://schemas.openxmlformats.org/officeDocument/2006/relationships/worksheet" Target="worksheets/sheet13.xml"/></Relationships>
</file>

<file path=xl/drawings/_rels/drawing10.xml.rels><?xml version="1.0" encoding="UTF-8" standalone="yes"?><Relationships xmlns="http://schemas.openxmlformats.org/package/2006/relationships"><Relationship Id="rId20" Type="http://schemas.openxmlformats.org/officeDocument/2006/relationships/image" Target="../media/image208.png"/><Relationship Id="rId22" Type="http://schemas.openxmlformats.org/officeDocument/2006/relationships/image" Target="../media/image197.png"/><Relationship Id="rId21" Type="http://schemas.openxmlformats.org/officeDocument/2006/relationships/image" Target="../media/image210.png"/><Relationship Id="rId24" Type="http://schemas.openxmlformats.org/officeDocument/2006/relationships/image" Target="../media/image206.png"/><Relationship Id="rId23" Type="http://schemas.openxmlformats.org/officeDocument/2006/relationships/image" Target="../media/image222.png"/><Relationship Id="rId1" Type="http://schemas.openxmlformats.org/officeDocument/2006/relationships/image" Target="../media/image186.jpg"/><Relationship Id="rId2" Type="http://schemas.openxmlformats.org/officeDocument/2006/relationships/image" Target="../media/image189.jpg"/><Relationship Id="rId3" Type="http://schemas.openxmlformats.org/officeDocument/2006/relationships/image" Target="../media/image185.png"/><Relationship Id="rId4" Type="http://schemas.openxmlformats.org/officeDocument/2006/relationships/image" Target="../media/image188.png"/><Relationship Id="rId9" Type="http://schemas.openxmlformats.org/officeDocument/2006/relationships/image" Target="../media/image194.png"/><Relationship Id="rId26" Type="http://schemas.openxmlformats.org/officeDocument/2006/relationships/image" Target="../media/image202.png"/><Relationship Id="rId25" Type="http://schemas.openxmlformats.org/officeDocument/2006/relationships/image" Target="../media/image207.png"/><Relationship Id="rId28" Type="http://schemas.openxmlformats.org/officeDocument/2006/relationships/image" Target="../media/image203.png"/><Relationship Id="rId27" Type="http://schemas.openxmlformats.org/officeDocument/2006/relationships/image" Target="../media/image198.png"/><Relationship Id="rId5" Type="http://schemas.openxmlformats.org/officeDocument/2006/relationships/image" Target="../media/image230.png"/><Relationship Id="rId6" Type="http://schemas.openxmlformats.org/officeDocument/2006/relationships/image" Target="../media/image187.png"/><Relationship Id="rId29" Type="http://schemas.openxmlformats.org/officeDocument/2006/relationships/image" Target="../media/image200.png"/><Relationship Id="rId7" Type="http://schemas.openxmlformats.org/officeDocument/2006/relationships/image" Target="../media/image190.png"/><Relationship Id="rId8" Type="http://schemas.openxmlformats.org/officeDocument/2006/relationships/image" Target="../media/image195.png"/><Relationship Id="rId31" Type="http://schemas.openxmlformats.org/officeDocument/2006/relationships/image" Target="../media/image204.png"/><Relationship Id="rId30" Type="http://schemas.openxmlformats.org/officeDocument/2006/relationships/image" Target="../media/image212.png"/><Relationship Id="rId11" Type="http://schemas.openxmlformats.org/officeDocument/2006/relationships/image" Target="../media/image227.png"/><Relationship Id="rId10" Type="http://schemas.openxmlformats.org/officeDocument/2006/relationships/image" Target="../media/image191.jpg"/><Relationship Id="rId32" Type="http://schemas.openxmlformats.org/officeDocument/2006/relationships/image" Target="../media/image213.png"/><Relationship Id="rId13" Type="http://schemas.openxmlformats.org/officeDocument/2006/relationships/image" Target="../media/image196.png"/><Relationship Id="rId12" Type="http://schemas.openxmlformats.org/officeDocument/2006/relationships/image" Target="../media/image193.png"/><Relationship Id="rId15" Type="http://schemas.openxmlformats.org/officeDocument/2006/relationships/image" Target="../media/image192.jpg"/><Relationship Id="rId14" Type="http://schemas.openxmlformats.org/officeDocument/2006/relationships/image" Target="../media/image211.png"/><Relationship Id="rId17" Type="http://schemas.openxmlformats.org/officeDocument/2006/relationships/image" Target="../media/image199.png"/><Relationship Id="rId16" Type="http://schemas.openxmlformats.org/officeDocument/2006/relationships/image" Target="../media/image205.png"/><Relationship Id="rId19" Type="http://schemas.openxmlformats.org/officeDocument/2006/relationships/image" Target="../media/image201.png"/><Relationship Id="rId18" Type="http://schemas.openxmlformats.org/officeDocument/2006/relationships/image" Target="../media/image209.png"/></Relationships>
</file>

<file path=xl/drawings/_rels/drawing11.xml.rels><?xml version="1.0" encoding="UTF-8" standalone="yes"?><Relationships xmlns="http://schemas.openxmlformats.org/package/2006/relationships"><Relationship Id="rId40" Type="http://schemas.openxmlformats.org/officeDocument/2006/relationships/image" Target="../media/image255.png"/><Relationship Id="rId20" Type="http://schemas.openxmlformats.org/officeDocument/2006/relationships/image" Target="../media/image233.png"/><Relationship Id="rId42" Type="http://schemas.openxmlformats.org/officeDocument/2006/relationships/image" Target="../media/image257.jpg"/><Relationship Id="rId41" Type="http://schemas.openxmlformats.org/officeDocument/2006/relationships/image" Target="../media/image260.jpg"/><Relationship Id="rId22" Type="http://schemas.openxmlformats.org/officeDocument/2006/relationships/image" Target="../media/image238.png"/><Relationship Id="rId44" Type="http://schemas.openxmlformats.org/officeDocument/2006/relationships/image" Target="../media/image251.png"/><Relationship Id="rId21" Type="http://schemas.openxmlformats.org/officeDocument/2006/relationships/image" Target="../media/image241.png"/><Relationship Id="rId43" Type="http://schemas.openxmlformats.org/officeDocument/2006/relationships/image" Target="../media/image249.png"/><Relationship Id="rId24" Type="http://schemas.openxmlformats.org/officeDocument/2006/relationships/image" Target="../media/image261.png"/><Relationship Id="rId23" Type="http://schemas.openxmlformats.org/officeDocument/2006/relationships/image" Target="../media/image234.png"/><Relationship Id="rId45" Type="http://schemas.openxmlformats.org/officeDocument/2006/relationships/image" Target="../media/image258.png"/><Relationship Id="rId1" Type="http://schemas.openxmlformats.org/officeDocument/2006/relationships/image" Target="../media/image226.png"/><Relationship Id="rId2" Type="http://schemas.openxmlformats.org/officeDocument/2006/relationships/image" Target="../media/image214.png"/><Relationship Id="rId3" Type="http://schemas.openxmlformats.org/officeDocument/2006/relationships/image" Target="../media/image220.png"/><Relationship Id="rId4" Type="http://schemas.openxmlformats.org/officeDocument/2006/relationships/image" Target="../media/image215.png"/><Relationship Id="rId9" Type="http://schemas.openxmlformats.org/officeDocument/2006/relationships/image" Target="../media/image228.png"/><Relationship Id="rId26" Type="http://schemas.openxmlformats.org/officeDocument/2006/relationships/image" Target="../media/image239.png"/><Relationship Id="rId25" Type="http://schemas.openxmlformats.org/officeDocument/2006/relationships/image" Target="../media/image236.png"/><Relationship Id="rId28" Type="http://schemas.openxmlformats.org/officeDocument/2006/relationships/image" Target="../media/image250.png"/><Relationship Id="rId27" Type="http://schemas.openxmlformats.org/officeDocument/2006/relationships/image" Target="../media/image246.png"/><Relationship Id="rId5" Type="http://schemas.openxmlformats.org/officeDocument/2006/relationships/image" Target="../media/image216.png"/><Relationship Id="rId6" Type="http://schemas.openxmlformats.org/officeDocument/2006/relationships/image" Target="../media/image229.png"/><Relationship Id="rId29" Type="http://schemas.openxmlformats.org/officeDocument/2006/relationships/image" Target="../media/image243.png"/><Relationship Id="rId7" Type="http://schemas.openxmlformats.org/officeDocument/2006/relationships/image" Target="../media/image217.png"/><Relationship Id="rId8" Type="http://schemas.openxmlformats.org/officeDocument/2006/relationships/image" Target="../media/image225.png"/><Relationship Id="rId31" Type="http://schemas.openxmlformats.org/officeDocument/2006/relationships/image" Target="../media/image259.png"/><Relationship Id="rId30" Type="http://schemas.openxmlformats.org/officeDocument/2006/relationships/image" Target="../media/image244.jpg"/><Relationship Id="rId11" Type="http://schemas.openxmlformats.org/officeDocument/2006/relationships/image" Target="../media/image218.png"/><Relationship Id="rId33" Type="http://schemas.openxmlformats.org/officeDocument/2006/relationships/image" Target="../media/image253.png"/><Relationship Id="rId10" Type="http://schemas.openxmlformats.org/officeDocument/2006/relationships/image" Target="../media/image223.png"/><Relationship Id="rId32" Type="http://schemas.openxmlformats.org/officeDocument/2006/relationships/image" Target="../media/image242.png"/><Relationship Id="rId13" Type="http://schemas.openxmlformats.org/officeDocument/2006/relationships/image" Target="../media/image219.png"/><Relationship Id="rId35" Type="http://schemas.openxmlformats.org/officeDocument/2006/relationships/image" Target="../media/image248.png"/><Relationship Id="rId12" Type="http://schemas.openxmlformats.org/officeDocument/2006/relationships/image" Target="../media/image224.png"/><Relationship Id="rId34" Type="http://schemas.openxmlformats.org/officeDocument/2006/relationships/image" Target="../media/image245.png"/><Relationship Id="rId15" Type="http://schemas.openxmlformats.org/officeDocument/2006/relationships/image" Target="../media/image232.png"/><Relationship Id="rId37" Type="http://schemas.openxmlformats.org/officeDocument/2006/relationships/image" Target="../media/image247.png"/><Relationship Id="rId14" Type="http://schemas.openxmlformats.org/officeDocument/2006/relationships/image" Target="../media/image221.png"/><Relationship Id="rId36" Type="http://schemas.openxmlformats.org/officeDocument/2006/relationships/image" Target="../media/image256.png"/><Relationship Id="rId17" Type="http://schemas.openxmlformats.org/officeDocument/2006/relationships/image" Target="../media/image235.png"/><Relationship Id="rId39" Type="http://schemas.openxmlformats.org/officeDocument/2006/relationships/image" Target="../media/image254.png"/><Relationship Id="rId16" Type="http://schemas.openxmlformats.org/officeDocument/2006/relationships/image" Target="../media/image240.png"/><Relationship Id="rId38" Type="http://schemas.openxmlformats.org/officeDocument/2006/relationships/image" Target="../media/image252.png"/><Relationship Id="rId19" Type="http://schemas.openxmlformats.org/officeDocument/2006/relationships/image" Target="../media/image231.png"/><Relationship Id="rId18" Type="http://schemas.openxmlformats.org/officeDocument/2006/relationships/image" Target="../media/image237.png"/></Relationships>
</file>

<file path=xl/drawings/_rels/drawing13.xml.rels><?xml version="1.0" encoding="UTF-8" standalone="yes"?><Relationships xmlns="http://schemas.openxmlformats.org/package/2006/relationships"><Relationship Id="rId20" Type="http://schemas.openxmlformats.org/officeDocument/2006/relationships/image" Target="../media/image295.png"/><Relationship Id="rId22" Type="http://schemas.openxmlformats.org/officeDocument/2006/relationships/image" Target="../media/image277.png"/><Relationship Id="rId21" Type="http://schemas.openxmlformats.org/officeDocument/2006/relationships/image" Target="../media/image280.png"/><Relationship Id="rId24" Type="http://schemas.openxmlformats.org/officeDocument/2006/relationships/image" Target="../media/image281.png"/><Relationship Id="rId23" Type="http://schemas.openxmlformats.org/officeDocument/2006/relationships/image" Target="../media/image275.png"/><Relationship Id="rId1" Type="http://schemas.openxmlformats.org/officeDocument/2006/relationships/image" Target="../media/image264.png"/><Relationship Id="rId2" Type="http://schemas.openxmlformats.org/officeDocument/2006/relationships/image" Target="../media/image262.png"/><Relationship Id="rId3" Type="http://schemas.openxmlformats.org/officeDocument/2006/relationships/image" Target="../media/image265.png"/><Relationship Id="rId4" Type="http://schemas.openxmlformats.org/officeDocument/2006/relationships/image" Target="../media/image269.png"/><Relationship Id="rId9" Type="http://schemas.openxmlformats.org/officeDocument/2006/relationships/image" Target="../media/image278.png"/><Relationship Id="rId26" Type="http://schemas.openxmlformats.org/officeDocument/2006/relationships/image" Target="../media/image279.png"/><Relationship Id="rId25" Type="http://schemas.openxmlformats.org/officeDocument/2006/relationships/image" Target="../media/image282.png"/><Relationship Id="rId28" Type="http://schemas.openxmlformats.org/officeDocument/2006/relationships/image" Target="../media/image287.png"/><Relationship Id="rId27" Type="http://schemas.openxmlformats.org/officeDocument/2006/relationships/image" Target="../media/image284.png"/><Relationship Id="rId5" Type="http://schemas.openxmlformats.org/officeDocument/2006/relationships/image" Target="../media/image289.png"/><Relationship Id="rId6" Type="http://schemas.openxmlformats.org/officeDocument/2006/relationships/image" Target="../media/image271.png"/><Relationship Id="rId29" Type="http://schemas.openxmlformats.org/officeDocument/2006/relationships/image" Target="../media/image288.png"/><Relationship Id="rId7" Type="http://schemas.openxmlformats.org/officeDocument/2006/relationships/image" Target="../media/image268.png"/><Relationship Id="rId8" Type="http://schemas.openxmlformats.org/officeDocument/2006/relationships/image" Target="../media/image263.png"/><Relationship Id="rId31" Type="http://schemas.openxmlformats.org/officeDocument/2006/relationships/image" Target="../media/image290.png"/><Relationship Id="rId30" Type="http://schemas.openxmlformats.org/officeDocument/2006/relationships/image" Target="../media/image292.png"/><Relationship Id="rId11" Type="http://schemas.openxmlformats.org/officeDocument/2006/relationships/image" Target="../media/image267.png"/><Relationship Id="rId33" Type="http://schemas.openxmlformats.org/officeDocument/2006/relationships/image" Target="../media/image296.png"/><Relationship Id="rId10" Type="http://schemas.openxmlformats.org/officeDocument/2006/relationships/image" Target="../media/image266.png"/><Relationship Id="rId32" Type="http://schemas.openxmlformats.org/officeDocument/2006/relationships/image" Target="../media/image294.png"/><Relationship Id="rId13" Type="http://schemas.openxmlformats.org/officeDocument/2006/relationships/image" Target="../media/image283.png"/><Relationship Id="rId35" Type="http://schemas.openxmlformats.org/officeDocument/2006/relationships/image" Target="../media/image291.png"/><Relationship Id="rId12" Type="http://schemas.openxmlformats.org/officeDocument/2006/relationships/image" Target="../media/image273.png"/><Relationship Id="rId34" Type="http://schemas.openxmlformats.org/officeDocument/2006/relationships/image" Target="../media/image293.png"/><Relationship Id="rId15" Type="http://schemas.openxmlformats.org/officeDocument/2006/relationships/image" Target="../media/image274.png"/><Relationship Id="rId14" Type="http://schemas.openxmlformats.org/officeDocument/2006/relationships/image" Target="../media/image272.png"/><Relationship Id="rId17" Type="http://schemas.openxmlformats.org/officeDocument/2006/relationships/image" Target="../media/image270.png"/><Relationship Id="rId16" Type="http://schemas.openxmlformats.org/officeDocument/2006/relationships/image" Target="../media/image276.png"/><Relationship Id="rId19" Type="http://schemas.openxmlformats.org/officeDocument/2006/relationships/image" Target="../media/image285.png"/><Relationship Id="rId18" Type="http://schemas.openxmlformats.org/officeDocument/2006/relationships/image" Target="../media/image286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38.png"/><Relationship Id="rId20" Type="http://schemas.openxmlformats.org/officeDocument/2006/relationships/image" Target="../media/image13.png"/><Relationship Id="rId22" Type="http://schemas.openxmlformats.org/officeDocument/2006/relationships/image" Target="../media/image24.png"/><Relationship Id="rId21" Type="http://schemas.openxmlformats.org/officeDocument/2006/relationships/image" Target="../media/image29.png"/><Relationship Id="rId24" Type="http://schemas.openxmlformats.org/officeDocument/2006/relationships/image" Target="../media/image15.png"/><Relationship Id="rId23" Type="http://schemas.openxmlformats.org/officeDocument/2006/relationships/image" Target="../media/image21.png"/><Relationship Id="rId1" Type="http://schemas.openxmlformats.org/officeDocument/2006/relationships/image" Target="../media/image3.png"/><Relationship Id="rId2" Type="http://schemas.openxmlformats.org/officeDocument/2006/relationships/image" Target="../media/image1.png"/><Relationship Id="rId3" Type="http://schemas.openxmlformats.org/officeDocument/2006/relationships/image" Target="../media/image2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26" Type="http://schemas.openxmlformats.org/officeDocument/2006/relationships/image" Target="../media/image22.png"/><Relationship Id="rId25" Type="http://schemas.openxmlformats.org/officeDocument/2006/relationships/image" Target="../media/image19.png"/><Relationship Id="rId28" Type="http://schemas.openxmlformats.org/officeDocument/2006/relationships/image" Target="../media/image28.png"/><Relationship Id="rId27" Type="http://schemas.openxmlformats.org/officeDocument/2006/relationships/image" Target="../media/image23.png"/><Relationship Id="rId5" Type="http://schemas.openxmlformats.org/officeDocument/2006/relationships/image" Target="../media/image5.png"/><Relationship Id="rId6" Type="http://schemas.openxmlformats.org/officeDocument/2006/relationships/image" Target="../media/image8.png"/><Relationship Id="rId29" Type="http://schemas.openxmlformats.org/officeDocument/2006/relationships/image" Target="../media/image27.png"/><Relationship Id="rId7" Type="http://schemas.openxmlformats.org/officeDocument/2006/relationships/image" Target="../media/image6.png"/><Relationship Id="rId8" Type="http://schemas.openxmlformats.org/officeDocument/2006/relationships/image" Target="../media/image4.png"/><Relationship Id="rId31" Type="http://schemas.openxmlformats.org/officeDocument/2006/relationships/image" Target="../media/image32.png"/><Relationship Id="rId30" Type="http://schemas.openxmlformats.org/officeDocument/2006/relationships/image" Target="../media/image31.png"/><Relationship Id="rId11" Type="http://schemas.openxmlformats.org/officeDocument/2006/relationships/image" Target="../media/image18.png"/><Relationship Id="rId33" Type="http://schemas.openxmlformats.org/officeDocument/2006/relationships/image" Target="../media/image30.png"/><Relationship Id="rId10" Type="http://schemas.openxmlformats.org/officeDocument/2006/relationships/image" Target="../media/image11.png"/><Relationship Id="rId32" Type="http://schemas.openxmlformats.org/officeDocument/2006/relationships/image" Target="../media/image34.png"/><Relationship Id="rId13" Type="http://schemas.openxmlformats.org/officeDocument/2006/relationships/image" Target="../media/image14.png"/><Relationship Id="rId35" Type="http://schemas.openxmlformats.org/officeDocument/2006/relationships/image" Target="../media/image37.png"/><Relationship Id="rId12" Type="http://schemas.openxmlformats.org/officeDocument/2006/relationships/image" Target="../media/image10.png"/><Relationship Id="rId34" Type="http://schemas.openxmlformats.org/officeDocument/2006/relationships/image" Target="../media/image36.png"/><Relationship Id="rId15" Type="http://schemas.openxmlformats.org/officeDocument/2006/relationships/image" Target="../media/image9.png"/><Relationship Id="rId37" Type="http://schemas.openxmlformats.org/officeDocument/2006/relationships/image" Target="../media/image33.png"/><Relationship Id="rId14" Type="http://schemas.openxmlformats.org/officeDocument/2006/relationships/image" Target="../media/image20.png"/><Relationship Id="rId36" Type="http://schemas.openxmlformats.org/officeDocument/2006/relationships/image" Target="../media/image40.png"/><Relationship Id="rId17" Type="http://schemas.openxmlformats.org/officeDocument/2006/relationships/image" Target="../media/image16.png"/><Relationship Id="rId39" Type="http://schemas.openxmlformats.org/officeDocument/2006/relationships/image" Target="../media/image39.png"/><Relationship Id="rId16" Type="http://schemas.openxmlformats.org/officeDocument/2006/relationships/image" Target="../media/image17.png"/><Relationship Id="rId38" Type="http://schemas.openxmlformats.org/officeDocument/2006/relationships/image" Target="../media/image35.png"/><Relationship Id="rId19" Type="http://schemas.openxmlformats.org/officeDocument/2006/relationships/image" Target="../media/image26.png"/><Relationship Id="rId18" Type="http://schemas.openxmlformats.org/officeDocument/2006/relationships/image" Target="../media/image25.pn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58.jpg"/><Relationship Id="rId22" Type="http://schemas.openxmlformats.org/officeDocument/2006/relationships/image" Target="../media/image69.jpg"/><Relationship Id="rId21" Type="http://schemas.openxmlformats.org/officeDocument/2006/relationships/image" Target="../media/image57.jpg"/><Relationship Id="rId24" Type="http://schemas.openxmlformats.org/officeDocument/2006/relationships/image" Target="../media/image65.jpg"/><Relationship Id="rId23" Type="http://schemas.openxmlformats.org/officeDocument/2006/relationships/image" Target="../media/image66.jpg"/><Relationship Id="rId1" Type="http://schemas.openxmlformats.org/officeDocument/2006/relationships/image" Target="../media/image41.png"/><Relationship Id="rId2" Type="http://schemas.openxmlformats.org/officeDocument/2006/relationships/image" Target="../media/image47.png"/><Relationship Id="rId3" Type="http://schemas.openxmlformats.org/officeDocument/2006/relationships/image" Target="../media/image42.jpg"/><Relationship Id="rId4" Type="http://schemas.openxmlformats.org/officeDocument/2006/relationships/image" Target="../media/image45.jpg"/><Relationship Id="rId9" Type="http://schemas.openxmlformats.org/officeDocument/2006/relationships/image" Target="../media/image49.png"/><Relationship Id="rId26" Type="http://schemas.openxmlformats.org/officeDocument/2006/relationships/image" Target="../media/image68.jpg"/><Relationship Id="rId25" Type="http://schemas.openxmlformats.org/officeDocument/2006/relationships/image" Target="../media/image60.jpg"/><Relationship Id="rId28" Type="http://schemas.openxmlformats.org/officeDocument/2006/relationships/image" Target="../media/image59.jpg"/><Relationship Id="rId27" Type="http://schemas.openxmlformats.org/officeDocument/2006/relationships/image" Target="../media/image63.jpg"/><Relationship Id="rId5" Type="http://schemas.openxmlformats.org/officeDocument/2006/relationships/image" Target="../media/image53.png"/><Relationship Id="rId6" Type="http://schemas.openxmlformats.org/officeDocument/2006/relationships/image" Target="../media/image43.png"/><Relationship Id="rId29" Type="http://schemas.openxmlformats.org/officeDocument/2006/relationships/image" Target="../media/image71.jpg"/><Relationship Id="rId7" Type="http://schemas.openxmlformats.org/officeDocument/2006/relationships/image" Target="../media/image48.png"/><Relationship Id="rId8" Type="http://schemas.openxmlformats.org/officeDocument/2006/relationships/image" Target="../media/image51.png"/><Relationship Id="rId31" Type="http://schemas.openxmlformats.org/officeDocument/2006/relationships/image" Target="../media/image67.jpg"/><Relationship Id="rId30" Type="http://schemas.openxmlformats.org/officeDocument/2006/relationships/image" Target="../media/image70.jpg"/><Relationship Id="rId11" Type="http://schemas.openxmlformats.org/officeDocument/2006/relationships/image" Target="../media/image46.png"/><Relationship Id="rId10" Type="http://schemas.openxmlformats.org/officeDocument/2006/relationships/image" Target="../media/image44.png"/><Relationship Id="rId13" Type="http://schemas.openxmlformats.org/officeDocument/2006/relationships/image" Target="../media/image50.jpg"/><Relationship Id="rId12" Type="http://schemas.openxmlformats.org/officeDocument/2006/relationships/image" Target="../media/image56.png"/><Relationship Id="rId15" Type="http://schemas.openxmlformats.org/officeDocument/2006/relationships/image" Target="../media/image61.png"/><Relationship Id="rId14" Type="http://schemas.openxmlformats.org/officeDocument/2006/relationships/image" Target="../media/image54.jpg"/><Relationship Id="rId17" Type="http://schemas.openxmlformats.org/officeDocument/2006/relationships/image" Target="../media/image52.jpg"/><Relationship Id="rId16" Type="http://schemas.openxmlformats.org/officeDocument/2006/relationships/image" Target="../media/image64.jpg"/><Relationship Id="rId19" Type="http://schemas.openxmlformats.org/officeDocument/2006/relationships/image" Target="../media/image62.jpg"/><Relationship Id="rId18" Type="http://schemas.openxmlformats.org/officeDocument/2006/relationships/image" Target="../media/image55.jp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88.jpg"/><Relationship Id="rId22" Type="http://schemas.openxmlformats.org/officeDocument/2006/relationships/image" Target="../media/image93.png"/><Relationship Id="rId21" Type="http://schemas.openxmlformats.org/officeDocument/2006/relationships/image" Target="../media/image87.jpg"/><Relationship Id="rId23" Type="http://schemas.openxmlformats.org/officeDocument/2006/relationships/image" Target="../media/image91.png"/><Relationship Id="rId1" Type="http://schemas.openxmlformats.org/officeDocument/2006/relationships/image" Target="../media/image122.jpg"/><Relationship Id="rId2" Type="http://schemas.openxmlformats.org/officeDocument/2006/relationships/image" Target="../media/image72.png"/><Relationship Id="rId3" Type="http://schemas.openxmlformats.org/officeDocument/2006/relationships/image" Target="../media/image78.png"/><Relationship Id="rId4" Type="http://schemas.openxmlformats.org/officeDocument/2006/relationships/image" Target="../media/image75.png"/><Relationship Id="rId9" Type="http://schemas.openxmlformats.org/officeDocument/2006/relationships/image" Target="../media/image82.jpg"/><Relationship Id="rId5" Type="http://schemas.openxmlformats.org/officeDocument/2006/relationships/image" Target="../media/image73.png"/><Relationship Id="rId6" Type="http://schemas.openxmlformats.org/officeDocument/2006/relationships/image" Target="../media/image74.png"/><Relationship Id="rId7" Type="http://schemas.openxmlformats.org/officeDocument/2006/relationships/image" Target="../media/image77.png"/><Relationship Id="rId8" Type="http://schemas.openxmlformats.org/officeDocument/2006/relationships/image" Target="../media/image76.png"/><Relationship Id="rId11" Type="http://schemas.openxmlformats.org/officeDocument/2006/relationships/image" Target="../media/image79.jpg"/><Relationship Id="rId10" Type="http://schemas.openxmlformats.org/officeDocument/2006/relationships/image" Target="../media/image81.png"/><Relationship Id="rId13" Type="http://schemas.openxmlformats.org/officeDocument/2006/relationships/image" Target="../media/image83.jpg"/><Relationship Id="rId12" Type="http://schemas.openxmlformats.org/officeDocument/2006/relationships/image" Target="../media/image84.png"/><Relationship Id="rId15" Type="http://schemas.openxmlformats.org/officeDocument/2006/relationships/image" Target="../media/image85.jpg"/><Relationship Id="rId14" Type="http://schemas.openxmlformats.org/officeDocument/2006/relationships/image" Target="../media/image80.png"/><Relationship Id="rId17" Type="http://schemas.openxmlformats.org/officeDocument/2006/relationships/image" Target="../media/image89.jpg"/><Relationship Id="rId16" Type="http://schemas.openxmlformats.org/officeDocument/2006/relationships/image" Target="../media/image86.png"/><Relationship Id="rId19" Type="http://schemas.openxmlformats.org/officeDocument/2006/relationships/image" Target="../media/image92.jpg"/><Relationship Id="rId18" Type="http://schemas.openxmlformats.org/officeDocument/2006/relationships/image" Target="../media/image90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96.png"/><Relationship Id="rId2" Type="http://schemas.openxmlformats.org/officeDocument/2006/relationships/image" Target="../media/image94.png"/><Relationship Id="rId3" Type="http://schemas.openxmlformats.org/officeDocument/2006/relationships/image" Target="../media/image101.png"/><Relationship Id="rId4" Type="http://schemas.openxmlformats.org/officeDocument/2006/relationships/image" Target="../media/image103.jpg"/><Relationship Id="rId9" Type="http://schemas.openxmlformats.org/officeDocument/2006/relationships/image" Target="../media/image100.jpg"/><Relationship Id="rId5" Type="http://schemas.openxmlformats.org/officeDocument/2006/relationships/image" Target="../media/image95.png"/><Relationship Id="rId6" Type="http://schemas.openxmlformats.org/officeDocument/2006/relationships/image" Target="../media/image98.jpg"/><Relationship Id="rId7" Type="http://schemas.openxmlformats.org/officeDocument/2006/relationships/image" Target="../media/image97.jpg"/><Relationship Id="rId8" Type="http://schemas.openxmlformats.org/officeDocument/2006/relationships/image" Target="../media/image126.jpg"/><Relationship Id="rId11" Type="http://schemas.openxmlformats.org/officeDocument/2006/relationships/image" Target="../media/image99.png"/><Relationship Id="rId10" Type="http://schemas.openxmlformats.org/officeDocument/2006/relationships/image" Target="../media/image102.png"/><Relationship Id="rId13" Type="http://schemas.openxmlformats.org/officeDocument/2006/relationships/image" Target="../media/image104.jpg"/><Relationship Id="rId12" Type="http://schemas.openxmlformats.org/officeDocument/2006/relationships/image" Target="../media/image105.jpg"/></Relationships>
</file>

<file path=xl/drawings/_rels/drawing6.xml.rels><?xml version="1.0" encoding="UTF-8" standalone="yes"?><Relationships xmlns="http://schemas.openxmlformats.org/package/2006/relationships"><Relationship Id="rId20" Type="http://schemas.openxmlformats.org/officeDocument/2006/relationships/image" Target="../media/image120.jpg"/><Relationship Id="rId21" Type="http://schemas.openxmlformats.org/officeDocument/2006/relationships/image" Target="../media/image115.jpg"/><Relationship Id="rId1" Type="http://schemas.openxmlformats.org/officeDocument/2006/relationships/image" Target="../media/image106.jpg"/><Relationship Id="rId2" Type="http://schemas.openxmlformats.org/officeDocument/2006/relationships/image" Target="../media/image118.png"/><Relationship Id="rId3" Type="http://schemas.openxmlformats.org/officeDocument/2006/relationships/image" Target="../media/image116.png"/><Relationship Id="rId4" Type="http://schemas.openxmlformats.org/officeDocument/2006/relationships/image" Target="../media/image108.png"/><Relationship Id="rId9" Type="http://schemas.openxmlformats.org/officeDocument/2006/relationships/image" Target="../media/image117.jpg"/><Relationship Id="rId5" Type="http://schemas.openxmlformats.org/officeDocument/2006/relationships/image" Target="../media/image119.png"/><Relationship Id="rId6" Type="http://schemas.openxmlformats.org/officeDocument/2006/relationships/image" Target="../media/image132.png"/><Relationship Id="rId7" Type="http://schemas.openxmlformats.org/officeDocument/2006/relationships/image" Target="../media/image114.png"/><Relationship Id="rId8" Type="http://schemas.openxmlformats.org/officeDocument/2006/relationships/image" Target="../media/image109.png"/><Relationship Id="rId11" Type="http://schemas.openxmlformats.org/officeDocument/2006/relationships/image" Target="../media/image111.jpg"/><Relationship Id="rId10" Type="http://schemas.openxmlformats.org/officeDocument/2006/relationships/image" Target="../media/image121.jpg"/><Relationship Id="rId13" Type="http://schemas.openxmlformats.org/officeDocument/2006/relationships/image" Target="../media/image112.jpg"/><Relationship Id="rId12" Type="http://schemas.openxmlformats.org/officeDocument/2006/relationships/image" Target="../media/image107.jpg"/><Relationship Id="rId15" Type="http://schemas.openxmlformats.org/officeDocument/2006/relationships/image" Target="../media/image123.png"/><Relationship Id="rId14" Type="http://schemas.openxmlformats.org/officeDocument/2006/relationships/image" Target="../media/image128.png"/><Relationship Id="rId17" Type="http://schemas.openxmlformats.org/officeDocument/2006/relationships/image" Target="../media/image113.png"/><Relationship Id="rId16" Type="http://schemas.openxmlformats.org/officeDocument/2006/relationships/image" Target="../media/image110.png"/><Relationship Id="rId19" Type="http://schemas.openxmlformats.org/officeDocument/2006/relationships/image" Target="../media/image127.jpg"/><Relationship Id="rId18" Type="http://schemas.openxmlformats.org/officeDocument/2006/relationships/image" Target="../media/image124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36.jpg"/><Relationship Id="rId2" Type="http://schemas.openxmlformats.org/officeDocument/2006/relationships/image" Target="../media/image125.png"/><Relationship Id="rId3" Type="http://schemas.openxmlformats.org/officeDocument/2006/relationships/image" Target="../media/image142.png"/><Relationship Id="rId4" Type="http://schemas.openxmlformats.org/officeDocument/2006/relationships/image" Target="../media/image129.png"/><Relationship Id="rId9" Type="http://schemas.openxmlformats.org/officeDocument/2006/relationships/image" Target="../media/image137.png"/><Relationship Id="rId5" Type="http://schemas.openxmlformats.org/officeDocument/2006/relationships/image" Target="../media/image131.png"/><Relationship Id="rId6" Type="http://schemas.openxmlformats.org/officeDocument/2006/relationships/image" Target="../media/image138.png"/><Relationship Id="rId7" Type="http://schemas.openxmlformats.org/officeDocument/2006/relationships/image" Target="../media/image130.png"/><Relationship Id="rId8" Type="http://schemas.openxmlformats.org/officeDocument/2006/relationships/image" Target="../media/image139.png"/><Relationship Id="rId11" Type="http://schemas.openxmlformats.org/officeDocument/2006/relationships/image" Target="../media/image134.png"/><Relationship Id="rId10" Type="http://schemas.openxmlformats.org/officeDocument/2006/relationships/image" Target="../media/image135.png"/><Relationship Id="rId13" Type="http://schemas.openxmlformats.org/officeDocument/2006/relationships/image" Target="../media/image140.png"/><Relationship Id="rId12" Type="http://schemas.openxmlformats.org/officeDocument/2006/relationships/image" Target="../media/image133.png"/><Relationship Id="rId15" Type="http://schemas.openxmlformats.org/officeDocument/2006/relationships/image" Target="../media/image143.png"/><Relationship Id="rId14" Type="http://schemas.openxmlformats.org/officeDocument/2006/relationships/image" Target="../media/image141.png"/><Relationship Id="rId17" Type="http://schemas.openxmlformats.org/officeDocument/2006/relationships/image" Target="../media/image144.png"/><Relationship Id="rId16" Type="http://schemas.openxmlformats.org/officeDocument/2006/relationships/image" Target="../media/image145.png"/></Relationships>
</file>

<file path=xl/drawings/_rels/drawing8.xml.rels><?xml version="1.0" encoding="UTF-8" standalone="yes"?><Relationships xmlns="http://schemas.openxmlformats.org/package/2006/relationships"><Relationship Id="rId20" Type="http://schemas.openxmlformats.org/officeDocument/2006/relationships/image" Target="../media/image170.jpg"/><Relationship Id="rId22" Type="http://schemas.openxmlformats.org/officeDocument/2006/relationships/image" Target="../media/image167.jpg"/><Relationship Id="rId21" Type="http://schemas.openxmlformats.org/officeDocument/2006/relationships/image" Target="../media/image173.png"/><Relationship Id="rId24" Type="http://schemas.openxmlformats.org/officeDocument/2006/relationships/image" Target="../media/image162.png"/><Relationship Id="rId23" Type="http://schemas.openxmlformats.org/officeDocument/2006/relationships/image" Target="../media/image174.png"/><Relationship Id="rId1" Type="http://schemas.openxmlformats.org/officeDocument/2006/relationships/image" Target="../media/image146.jpg"/><Relationship Id="rId2" Type="http://schemas.openxmlformats.org/officeDocument/2006/relationships/image" Target="../media/image153.jpg"/><Relationship Id="rId3" Type="http://schemas.openxmlformats.org/officeDocument/2006/relationships/image" Target="../media/image148.jpg"/><Relationship Id="rId4" Type="http://schemas.openxmlformats.org/officeDocument/2006/relationships/image" Target="../media/image147.jpg"/><Relationship Id="rId9" Type="http://schemas.openxmlformats.org/officeDocument/2006/relationships/image" Target="../media/image159.png"/><Relationship Id="rId26" Type="http://schemas.openxmlformats.org/officeDocument/2006/relationships/image" Target="../media/image169.png"/><Relationship Id="rId25" Type="http://schemas.openxmlformats.org/officeDocument/2006/relationships/image" Target="../media/image168.png"/><Relationship Id="rId28" Type="http://schemas.openxmlformats.org/officeDocument/2006/relationships/image" Target="../media/image166.png"/><Relationship Id="rId27" Type="http://schemas.openxmlformats.org/officeDocument/2006/relationships/image" Target="../media/image165.png"/><Relationship Id="rId5" Type="http://schemas.openxmlformats.org/officeDocument/2006/relationships/image" Target="../media/image164.jpg"/><Relationship Id="rId6" Type="http://schemas.openxmlformats.org/officeDocument/2006/relationships/image" Target="../media/image152.jpg"/><Relationship Id="rId29" Type="http://schemas.openxmlformats.org/officeDocument/2006/relationships/image" Target="../media/image175.png"/><Relationship Id="rId7" Type="http://schemas.openxmlformats.org/officeDocument/2006/relationships/image" Target="../media/image150.jpg"/><Relationship Id="rId8" Type="http://schemas.openxmlformats.org/officeDocument/2006/relationships/image" Target="../media/image149.jpg"/><Relationship Id="rId30" Type="http://schemas.openxmlformats.org/officeDocument/2006/relationships/image" Target="../media/image171.png"/><Relationship Id="rId11" Type="http://schemas.openxmlformats.org/officeDocument/2006/relationships/image" Target="../media/image163.jpg"/><Relationship Id="rId10" Type="http://schemas.openxmlformats.org/officeDocument/2006/relationships/image" Target="../media/image161.png"/><Relationship Id="rId13" Type="http://schemas.openxmlformats.org/officeDocument/2006/relationships/image" Target="../media/image154.jpg"/><Relationship Id="rId12" Type="http://schemas.openxmlformats.org/officeDocument/2006/relationships/image" Target="../media/image151.jpg"/><Relationship Id="rId15" Type="http://schemas.openxmlformats.org/officeDocument/2006/relationships/image" Target="../media/image156.jpg"/><Relationship Id="rId14" Type="http://schemas.openxmlformats.org/officeDocument/2006/relationships/image" Target="../media/image157.jpg"/><Relationship Id="rId17" Type="http://schemas.openxmlformats.org/officeDocument/2006/relationships/image" Target="../media/image172.jpg"/><Relationship Id="rId16" Type="http://schemas.openxmlformats.org/officeDocument/2006/relationships/image" Target="../media/image160.jpg"/><Relationship Id="rId19" Type="http://schemas.openxmlformats.org/officeDocument/2006/relationships/image" Target="../media/image155.jpg"/><Relationship Id="rId18" Type="http://schemas.openxmlformats.org/officeDocument/2006/relationships/image" Target="../media/image158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77.jpg"/><Relationship Id="rId2" Type="http://schemas.openxmlformats.org/officeDocument/2006/relationships/image" Target="../media/image181.jpg"/><Relationship Id="rId3" Type="http://schemas.openxmlformats.org/officeDocument/2006/relationships/image" Target="../media/image178.jpg"/><Relationship Id="rId4" Type="http://schemas.openxmlformats.org/officeDocument/2006/relationships/image" Target="../media/image176.png"/><Relationship Id="rId9" Type="http://schemas.openxmlformats.org/officeDocument/2006/relationships/image" Target="../media/image179.png"/><Relationship Id="rId5" Type="http://schemas.openxmlformats.org/officeDocument/2006/relationships/image" Target="../media/image183.png"/><Relationship Id="rId6" Type="http://schemas.openxmlformats.org/officeDocument/2006/relationships/image" Target="../media/image180.png"/><Relationship Id="rId7" Type="http://schemas.openxmlformats.org/officeDocument/2006/relationships/image" Target="../media/image182.png"/><Relationship Id="rId8" Type="http://schemas.openxmlformats.org/officeDocument/2006/relationships/image" Target="../media/image18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28575</xdr:colOff>
      <xdr:row>9</xdr:row>
      <xdr:rowOff>28575</xdr:rowOff>
    </xdr:from>
    <xdr:ext cx="1143000" cy="1143000"/>
    <xdr:pic>
      <xdr:nvPicPr>
        <xdr:cNvPr id="0" name="image18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9</xdr:row>
      <xdr:rowOff>38100</xdr:rowOff>
    </xdr:from>
    <xdr:ext cx="1143000" cy="1143000"/>
    <xdr:pic>
      <xdr:nvPicPr>
        <xdr:cNvPr id="0" name="image18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9</xdr:row>
      <xdr:rowOff>76200</xdr:rowOff>
    </xdr:from>
    <xdr:ext cx="1438275" cy="1495425"/>
    <xdr:pic>
      <xdr:nvPicPr>
        <xdr:cNvPr id="0" name="image18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1104900</xdr:colOff>
      <xdr:row>31</xdr:row>
      <xdr:rowOff>76200</xdr:rowOff>
    </xdr:from>
    <xdr:ext cx="1447800" cy="1524000"/>
    <xdr:pic>
      <xdr:nvPicPr>
        <xdr:cNvPr id="0" name="image185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552575" cy="1552575"/>
    <xdr:pic>
      <xdr:nvPicPr>
        <xdr:cNvPr id="0" name="image18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552575" cy="1619250"/>
    <xdr:pic>
      <xdr:nvPicPr>
        <xdr:cNvPr id="0" name="image230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552575" cy="1552575"/>
    <xdr:pic>
      <xdr:nvPicPr>
        <xdr:cNvPr id="0" name="image187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552575" cy="1552575"/>
    <xdr:pic>
      <xdr:nvPicPr>
        <xdr:cNvPr id="0" name="image19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552575" cy="1552575"/>
    <xdr:pic>
      <xdr:nvPicPr>
        <xdr:cNvPr id="0" name="image19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552575" cy="1628775"/>
    <xdr:pic>
      <xdr:nvPicPr>
        <xdr:cNvPr id="0" name="image194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552575" cy="1438275"/>
    <xdr:pic>
      <xdr:nvPicPr>
        <xdr:cNvPr id="0" name="image19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552575" cy="1552575"/>
    <xdr:pic>
      <xdr:nvPicPr>
        <xdr:cNvPr id="0" name="image22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552575" cy="1552575"/>
    <xdr:pic>
      <xdr:nvPicPr>
        <xdr:cNvPr id="0" name="image19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552575" cy="1552575"/>
    <xdr:pic>
      <xdr:nvPicPr>
        <xdr:cNvPr id="0" name="image196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552575" cy="1628775"/>
    <xdr:pic>
      <xdr:nvPicPr>
        <xdr:cNvPr id="0" name="image21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552575" cy="1381125"/>
    <xdr:pic>
      <xdr:nvPicPr>
        <xdr:cNvPr id="0" name="image19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552575" cy="1628775"/>
    <xdr:pic>
      <xdr:nvPicPr>
        <xdr:cNvPr id="0" name="image20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552575" cy="1552575"/>
    <xdr:pic>
      <xdr:nvPicPr>
        <xdr:cNvPr id="0" name="image199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552575" cy="1638300"/>
    <xdr:pic>
      <xdr:nvPicPr>
        <xdr:cNvPr id="0" name="image209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552575" cy="1552575"/>
    <xdr:pic>
      <xdr:nvPicPr>
        <xdr:cNvPr id="0" name="image201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552575" cy="1552575"/>
    <xdr:pic>
      <xdr:nvPicPr>
        <xdr:cNvPr id="0" name="image20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552575" cy="1323975"/>
    <xdr:pic>
      <xdr:nvPicPr>
        <xdr:cNvPr id="0" name="image210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552575" cy="1600200"/>
    <xdr:pic>
      <xdr:nvPicPr>
        <xdr:cNvPr id="0" name="image197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552575" cy="1619250"/>
    <xdr:pic>
      <xdr:nvPicPr>
        <xdr:cNvPr id="0" name="image222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552575" cy="1619250"/>
    <xdr:pic>
      <xdr:nvPicPr>
        <xdr:cNvPr id="0" name="image206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552575" cy="1476375"/>
    <xdr:pic>
      <xdr:nvPicPr>
        <xdr:cNvPr id="0" name="image207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524000" cy="1647825"/>
    <xdr:pic>
      <xdr:nvPicPr>
        <xdr:cNvPr id="0" name="image202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552575" cy="1628775"/>
    <xdr:pic>
      <xdr:nvPicPr>
        <xdr:cNvPr id="0" name="image198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552575" cy="1552575"/>
    <xdr:pic>
      <xdr:nvPicPr>
        <xdr:cNvPr id="0" name="image203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552575" cy="1552575"/>
    <xdr:pic>
      <xdr:nvPicPr>
        <xdr:cNvPr id="0" name="image200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552575" cy="1552575"/>
    <xdr:pic>
      <xdr:nvPicPr>
        <xdr:cNvPr id="0" name="image212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552575" cy="1552575"/>
    <xdr:pic>
      <xdr:nvPicPr>
        <xdr:cNvPr id="0" name="image204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552575" cy="1628775"/>
    <xdr:pic>
      <xdr:nvPicPr>
        <xdr:cNvPr id="0" name="image213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66675</xdr:colOff>
      <xdr:row>38</xdr:row>
      <xdr:rowOff>9525</xdr:rowOff>
    </xdr:from>
    <xdr:ext cx="1104900" cy="1104900"/>
    <xdr:pic>
      <xdr:nvPicPr>
        <xdr:cNvPr id="0" name="image226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</xdr:row>
      <xdr:rowOff>47625</xdr:rowOff>
    </xdr:from>
    <xdr:ext cx="1133475" cy="1190625"/>
    <xdr:pic>
      <xdr:nvPicPr>
        <xdr:cNvPr id="0" name="image21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10</xdr:row>
      <xdr:rowOff>57150</xdr:rowOff>
    </xdr:from>
    <xdr:ext cx="1123950" cy="1133475"/>
    <xdr:pic>
      <xdr:nvPicPr>
        <xdr:cNvPr id="0" name="image22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16</xdr:row>
      <xdr:rowOff>38100</xdr:rowOff>
    </xdr:from>
    <xdr:ext cx="1133475" cy="1162050"/>
    <xdr:pic>
      <xdr:nvPicPr>
        <xdr:cNvPr id="0" name="image215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17</xdr:row>
      <xdr:rowOff>76200</xdr:rowOff>
    </xdr:from>
    <xdr:ext cx="1104900" cy="1133475"/>
    <xdr:pic>
      <xdr:nvPicPr>
        <xdr:cNvPr id="0" name="image21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48</xdr:row>
      <xdr:rowOff>38100</xdr:rowOff>
    </xdr:from>
    <xdr:ext cx="1143000" cy="1133475"/>
    <xdr:pic>
      <xdr:nvPicPr>
        <xdr:cNvPr id="0" name="image229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247775" cy="1266825"/>
    <xdr:pic>
      <xdr:nvPicPr>
        <xdr:cNvPr id="0" name="image21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266825" cy="1266825"/>
    <xdr:pic>
      <xdr:nvPicPr>
        <xdr:cNvPr id="0" name="image22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66825" cy="1266825"/>
    <xdr:pic>
      <xdr:nvPicPr>
        <xdr:cNvPr id="0" name="image22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266825" cy="1266825"/>
    <xdr:pic>
      <xdr:nvPicPr>
        <xdr:cNvPr id="0" name="image223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209675" cy="1266825"/>
    <xdr:pic>
      <xdr:nvPicPr>
        <xdr:cNvPr id="0" name="image218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266825" cy="1266825"/>
    <xdr:pic>
      <xdr:nvPicPr>
        <xdr:cNvPr id="0" name="image22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266825" cy="1162050"/>
    <xdr:pic>
      <xdr:nvPicPr>
        <xdr:cNvPr id="0" name="image219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190625" cy="1266825"/>
    <xdr:pic>
      <xdr:nvPicPr>
        <xdr:cNvPr id="0" name="image22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266825" cy="1266825"/>
    <xdr:pic>
      <xdr:nvPicPr>
        <xdr:cNvPr id="0" name="image23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266825" cy="1266825"/>
    <xdr:pic>
      <xdr:nvPicPr>
        <xdr:cNvPr id="0" name="image24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266825" cy="1266825"/>
    <xdr:pic>
      <xdr:nvPicPr>
        <xdr:cNvPr id="0" name="image23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266825" cy="1266825"/>
    <xdr:pic>
      <xdr:nvPicPr>
        <xdr:cNvPr id="0" name="image237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266825" cy="1266825"/>
    <xdr:pic>
      <xdr:nvPicPr>
        <xdr:cNvPr id="0" name="image231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209675" cy="1266825"/>
    <xdr:pic>
      <xdr:nvPicPr>
        <xdr:cNvPr id="0" name="image233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266825" cy="1266825"/>
    <xdr:pic>
      <xdr:nvPicPr>
        <xdr:cNvPr id="0" name="image241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247775" cy="1266825"/>
    <xdr:pic>
      <xdr:nvPicPr>
        <xdr:cNvPr id="0" name="image238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266825" cy="1266825"/>
    <xdr:pic>
      <xdr:nvPicPr>
        <xdr:cNvPr id="0" name="image23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266825" cy="1266825"/>
    <xdr:pic>
      <xdr:nvPicPr>
        <xdr:cNvPr id="0" name="image261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266825" cy="1266825"/>
    <xdr:pic>
      <xdr:nvPicPr>
        <xdr:cNvPr id="0" name="image236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266825" cy="1266825"/>
    <xdr:pic>
      <xdr:nvPicPr>
        <xdr:cNvPr id="0" name="image23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266825" cy="1266825"/>
    <xdr:pic>
      <xdr:nvPicPr>
        <xdr:cNvPr id="0" name="image246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238250" cy="1266825"/>
    <xdr:pic>
      <xdr:nvPicPr>
        <xdr:cNvPr id="0" name="image250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209675" cy="1266825"/>
    <xdr:pic>
      <xdr:nvPicPr>
        <xdr:cNvPr id="0" name="image243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266825" cy="1266825"/>
    <xdr:pic>
      <xdr:nvPicPr>
        <xdr:cNvPr id="0" name="image244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1247775" cy="1266825"/>
    <xdr:pic>
      <xdr:nvPicPr>
        <xdr:cNvPr id="0" name="image259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266825" cy="1266825"/>
    <xdr:pic>
      <xdr:nvPicPr>
        <xdr:cNvPr id="0" name="image242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266825" cy="1009650"/>
    <xdr:pic>
      <xdr:nvPicPr>
        <xdr:cNvPr id="0" name="image253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266825" cy="1266825"/>
    <xdr:pic>
      <xdr:nvPicPr>
        <xdr:cNvPr id="0" name="image245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266825" cy="1247775"/>
    <xdr:pic>
      <xdr:nvPicPr>
        <xdr:cNvPr id="0" name="image248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266825" cy="1266825"/>
    <xdr:pic>
      <xdr:nvPicPr>
        <xdr:cNvPr id="0" name="image256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1266825" cy="1266825"/>
    <xdr:pic>
      <xdr:nvPicPr>
        <xdr:cNvPr id="0" name="image247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46</xdr:row>
      <xdr:rowOff>0</xdr:rowOff>
    </xdr:from>
    <xdr:ext cx="1266825" cy="1266825"/>
    <xdr:pic>
      <xdr:nvPicPr>
        <xdr:cNvPr id="0" name="image252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247775" cy="1266825"/>
    <xdr:pic>
      <xdr:nvPicPr>
        <xdr:cNvPr id="0" name="image254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1209675" cy="1266825"/>
    <xdr:pic>
      <xdr:nvPicPr>
        <xdr:cNvPr id="0" name="image255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1181100" cy="1266825"/>
    <xdr:pic>
      <xdr:nvPicPr>
        <xdr:cNvPr id="0" name="image26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51</xdr:row>
      <xdr:rowOff>0</xdr:rowOff>
    </xdr:from>
    <xdr:ext cx="1209675" cy="1266825"/>
    <xdr:pic>
      <xdr:nvPicPr>
        <xdr:cNvPr id="0" name="image257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1266825" cy="1266825"/>
    <xdr:pic>
      <xdr:nvPicPr>
        <xdr:cNvPr id="0" name="image249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1266825" cy="1266825"/>
    <xdr:pic>
      <xdr:nvPicPr>
        <xdr:cNvPr id="0" name="image251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54</xdr:row>
      <xdr:rowOff>0</xdr:rowOff>
    </xdr:from>
    <xdr:ext cx="1266825" cy="1266825"/>
    <xdr:pic>
      <xdr:nvPicPr>
        <xdr:cNvPr id="0" name="image258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57150</xdr:colOff>
      <xdr:row>35</xdr:row>
      <xdr:rowOff>38100</xdr:rowOff>
    </xdr:from>
    <xdr:ext cx="1047750" cy="1038225"/>
    <xdr:pic>
      <xdr:nvPicPr>
        <xdr:cNvPr id="0" name="image26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36</xdr:row>
      <xdr:rowOff>57150</xdr:rowOff>
    </xdr:from>
    <xdr:ext cx="1038225" cy="1047750"/>
    <xdr:pic>
      <xdr:nvPicPr>
        <xdr:cNvPr id="0" name="image26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46</xdr:row>
      <xdr:rowOff>38100</xdr:rowOff>
    </xdr:from>
    <xdr:ext cx="1038225" cy="1047750"/>
    <xdr:pic>
      <xdr:nvPicPr>
        <xdr:cNvPr id="0" name="image26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34</xdr:row>
      <xdr:rowOff>57150</xdr:rowOff>
    </xdr:from>
    <xdr:ext cx="1047750" cy="1076325"/>
    <xdr:pic>
      <xdr:nvPicPr>
        <xdr:cNvPr id="0" name="image26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43</xdr:row>
      <xdr:rowOff>47625</xdr:rowOff>
    </xdr:from>
    <xdr:ext cx="1047750" cy="1047750"/>
    <xdr:pic>
      <xdr:nvPicPr>
        <xdr:cNvPr id="0" name="image289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085850" cy="1047750"/>
    <xdr:pic>
      <xdr:nvPicPr>
        <xdr:cNvPr id="0" name="image271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085850" cy="1076325"/>
    <xdr:pic>
      <xdr:nvPicPr>
        <xdr:cNvPr id="0" name="image26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085850" cy="1047750"/>
    <xdr:pic>
      <xdr:nvPicPr>
        <xdr:cNvPr id="0" name="image26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085850" cy="1076325"/>
    <xdr:pic>
      <xdr:nvPicPr>
        <xdr:cNvPr id="0" name="image27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085850" cy="1047750"/>
    <xdr:pic>
      <xdr:nvPicPr>
        <xdr:cNvPr id="0" name="image266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085850" cy="1085850"/>
    <xdr:pic>
      <xdr:nvPicPr>
        <xdr:cNvPr id="0" name="image267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095375" cy="1095375"/>
    <xdr:pic>
      <xdr:nvPicPr>
        <xdr:cNvPr id="0" name="image27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095375" cy="1019175"/>
    <xdr:pic>
      <xdr:nvPicPr>
        <xdr:cNvPr id="0" name="image283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095375" cy="1095375"/>
    <xdr:pic>
      <xdr:nvPicPr>
        <xdr:cNvPr id="0" name="image27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095375" cy="1095375"/>
    <xdr:pic>
      <xdr:nvPicPr>
        <xdr:cNvPr id="0" name="image274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095375" cy="1095375"/>
    <xdr:pic>
      <xdr:nvPicPr>
        <xdr:cNvPr id="0" name="image27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095375" cy="1095375"/>
    <xdr:pic>
      <xdr:nvPicPr>
        <xdr:cNvPr id="0" name="image270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095375" cy="1066800"/>
    <xdr:pic>
      <xdr:nvPicPr>
        <xdr:cNvPr id="0" name="image286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095375" cy="1095375"/>
    <xdr:pic>
      <xdr:nvPicPr>
        <xdr:cNvPr id="0" name="image285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095375" cy="1038225"/>
    <xdr:pic>
      <xdr:nvPicPr>
        <xdr:cNvPr id="0" name="image295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095375" cy="1057275"/>
    <xdr:pic>
      <xdr:nvPicPr>
        <xdr:cNvPr id="0" name="image280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095375" cy="1095375"/>
    <xdr:pic>
      <xdr:nvPicPr>
        <xdr:cNvPr id="0" name="image277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095375" cy="1095375"/>
    <xdr:pic>
      <xdr:nvPicPr>
        <xdr:cNvPr id="0" name="image275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095375" cy="1095375"/>
    <xdr:pic>
      <xdr:nvPicPr>
        <xdr:cNvPr id="0" name="image281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095375" cy="1057275"/>
    <xdr:pic>
      <xdr:nvPicPr>
        <xdr:cNvPr id="0" name="image282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095375" cy="1095375"/>
    <xdr:pic>
      <xdr:nvPicPr>
        <xdr:cNvPr id="0" name="image27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038225" cy="1143000"/>
    <xdr:pic>
      <xdr:nvPicPr>
        <xdr:cNvPr id="0" name="image284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076325" cy="1143000"/>
    <xdr:pic>
      <xdr:nvPicPr>
        <xdr:cNvPr id="0" name="image287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038225" cy="1143000"/>
    <xdr:pic>
      <xdr:nvPicPr>
        <xdr:cNvPr id="0" name="image288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1095375" cy="1095375"/>
    <xdr:pic>
      <xdr:nvPicPr>
        <xdr:cNvPr id="0" name="image292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066800" cy="1143000"/>
    <xdr:pic>
      <xdr:nvPicPr>
        <xdr:cNvPr id="0" name="image290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095375" cy="1095375"/>
    <xdr:pic>
      <xdr:nvPicPr>
        <xdr:cNvPr id="0" name="image294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066800" cy="1143000"/>
    <xdr:pic>
      <xdr:nvPicPr>
        <xdr:cNvPr id="0" name="image296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095375" cy="1114425"/>
    <xdr:pic>
      <xdr:nvPicPr>
        <xdr:cNvPr id="0" name="image29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0</xdr:rowOff>
    </xdr:from>
    <xdr:ext cx="1095375" cy="1095375"/>
    <xdr:pic>
      <xdr:nvPicPr>
        <xdr:cNvPr id="0" name="image291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12</xdr:row>
      <xdr:rowOff>47625</xdr:rowOff>
    </xdr:from>
    <xdr:ext cx="1143000" cy="12001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13</xdr:row>
      <xdr:rowOff>57150</xdr:rowOff>
    </xdr:from>
    <xdr:ext cx="1123950" cy="1181100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17</xdr:row>
      <xdr:rowOff>57150</xdr:rowOff>
    </xdr:from>
    <xdr:ext cx="1133475" cy="1133475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19</xdr:row>
      <xdr:rowOff>28575</xdr:rowOff>
    </xdr:from>
    <xdr:ext cx="1143000" cy="1152525"/>
    <xdr:pic>
      <xdr:nvPicPr>
        <xdr:cNvPr id="0" name="image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20</xdr:row>
      <xdr:rowOff>47625</xdr:rowOff>
    </xdr:from>
    <xdr:ext cx="1123950" cy="1152525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266825" cy="1266825"/>
    <xdr:pic>
      <xdr:nvPicPr>
        <xdr:cNvPr id="0" name="image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247775" cy="1266825"/>
    <xdr:pic>
      <xdr:nvPicPr>
        <xdr:cNvPr id="0" name="image6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257300" cy="1266825"/>
    <xdr:pic>
      <xdr:nvPicPr>
        <xdr:cNvPr id="0" name="image4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257300" cy="1266825"/>
    <xdr:pic>
      <xdr:nvPicPr>
        <xdr:cNvPr id="0" name="image1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266825" cy="1266825"/>
    <xdr:pic>
      <xdr:nvPicPr>
        <xdr:cNvPr id="0" name="image1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266825" cy="1266825"/>
    <xdr:pic>
      <xdr:nvPicPr>
        <xdr:cNvPr id="0" name="image18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266825" cy="1266825"/>
    <xdr:pic>
      <xdr:nvPicPr>
        <xdr:cNvPr id="0" name="image10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266825" cy="1266825"/>
    <xdr:pic>
      <xdr:nvPicPr>
        <xdr:cNvPr id="0" name="image14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266825" cy="1266825"/>
    <xdr:pic>
      <xdr:nvPicPr>
        <xdr:cNvPr id="0" name="image2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266825" cy="1266825"/>
    <xdr:pic>
      <xdr:nvPicPr>
        <xdr:cNvPr id="0" name="image9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266825" cy="1266825"/>
    <xdr:pic>
      <xdr:nvPicPr>
        <xdr:cNvPr id="0" name="image17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266825" cy="1266825"/>
    <xdr:pic>
      <xdr:nvPicPr>
        <xdr:cNvPr id="0" name="image16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266825" cy="1266825"/>
    <xdr:pic>
      <xdr:nvPicPr>
        <xdr:cNvPr id="0" name="image25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257300" cy="1257300"/>
    <xdr:pic>
      <xdr:nvPicPr>
        <xdr:cNvPr id="0" name="image26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257300" cy="1257300"/>
    <xdr:pic>
      <xdr:nvPicPr>
        <xdr:cNvPr id="0" name="image13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257300" cy="1257300"/>
    <xdr:pic>
      <xdr:nvPicPr>
        <xdr:cNvPr id="0" name="image29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266825" cy="1266825"/>
    <xdr:pic>
      <xdr:nvPicPr>
        <xdr:cNvPr id="0" name="image24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038225" cy="1038225"/>
    <xdr:pic>
      <xdr:nvPicPr>
        <xdr:cNvPr id="0" name="image2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047750" cy="1038225"/>
    <xdr:pic>
      <xdr:nvPicPr>
        <xdr:cNvPr id="0" name="image15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057275" cy="1038225"/>
    <xdr:pic>
      <xdr:nvPicPr>
        <xdr:cNvPr id="0" name="image19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019175" cy="1019175"/>
    <xdr:pic>
      <xdr:nvPicPr>
        <xdr:cNvPr id="0" name="image22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009650" cy="1028700"/>
    <xdr:pic>
      <xdr:nvPicPr>
        <xdr:cNvPr id="0" name="image23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047750" cy="1047750"/>
    <xdr:pic>
      <xdr:nvPicPr>
        <xdr:cNvPr id="0" name="image28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000125" cy="1019175"/>
    <xdr:pic>
      <xdr:nvPicPr>
        <xdr:cNvPr id="0" name="image27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1000125" cy="1019175"/>
    <xdr:pic>
      <xdr:nvPicPr>
        <xdr:cNvPr id="0" name="image31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038225" cy="1038225"/>
    <xdr:pic>
      <xdr:nvPicPr>
        <xdr:cNvPr id="0" name="image32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095375" cy="1076325"/>
    <xdr:pic>
      <xdr:nvPicPr>
        <xdr:cNvPr id="0" name="image34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171575" cy="1171575"/>
    <xdr:pic>
      <xdr:nvPicPr>
        <xdr:cNvPr id="0" name="image30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266825" cy="1266825"/>
    <xdr:pic>
      <xdr:nvPicPr>
        <xdr:cNvPr id="0" name="image36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48</xdr:row>
      <xdr:rowOff>0</xdr:rowOff>
    </xdr:from>
    <xdr:ext cx="1266825" cy="1266825"/>
    <xdr:pic>
      <xdr:nvPicPr>
        <xdr:cNvPr id="0" name="image37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1266825" cy="1266825"/>
    <xdr:pic>
      <xdr:nvPicPr>
        <xdr:cNvPr id="0" name="image40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1266825" cy="1266825"/>
    <xdr:pic>
      <xdr:nvPicPr>
        <xdr:cNvPr id="0" name="image33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51</xdr:row>
      <xdr:rowOff>0</xdr:rowOff>
    </xdr:from>
    <xdr:ext cx="1266825" cy="1266825"/>
    <xdr:pic>
      <xdr:nvPicPr>
        <xdr:cNvPr id="0" name="image35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1266825" cy="1266825"/>
    <xdr:pic>
      <xdr:nvPicPr>
        <xdr:cNvPr id="0" name="image39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1266825" cy="1266825"/>
    <xdr:pic>
      <xdr:nvPicPr>
        <xdr:cNvPr id="0" name="image38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1009650</xdr:colOff>
      <xdr:row>39</xdr:row>
      <xdr:rowOff>66675</xdr:rowOff>
    </xdr:from>
    <xdr:ext cx="1066800" cy="1104900"/>
    <xdr:pic>
      <xdr:nvPicPr>
        <xdr:cNvPr id="0" name="image4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1009650</xdr:colOff>
      <xdr:row>40</xdr:row>
      <xdr:rowOff>38100</xdr:rowOff>
    </xdr:from>
    <xdr:ext cx="1066800" cy="1123950"/>
    <xdr:pic>
      <xdr:nvPicPr>
        <xdr:cNvPr id="0" name="image47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638175</xdr:colOff>
      <xdr:row>47</xdr:row>
      <xdr:rowOff>57150</xdr:rowOff>
    </xdr:from>
    <xdr:ext cx="6315075" cy="6143625"/>
    <xdr:pic>
      <xdr:nvPicPr>
        <xdr:cNvPr id="0" name="image42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114425" cy="1181100"/>
    <xdr:pic>
      <xdr:nvPicPr>
        <xdr:cNvPr id="0" name="image4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114425" cy="1114425"/>
    <xdr:pic>
      <xdr:nvPicPr>
        <xdr:cNvPr id="0" name="image5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114425" cy="1114425"/>
    <xdr:pic>
      <xdr:nvPicPr>
        <xdr:cNvPr id="0" name="image43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114425" cy="1143000"/>
    <xdr:pic>
      <xdr:nvPicPr>
        <xdr:cNvPr id="0" name="image4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114425" cy="1143000"/>
    <xdr:pic>
      <xdr:nvPicPr>
        <xdr:cNvPr id="0" name="image51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114425" cy="1143000"/>
    <xdr:pic>
      <xdr:nvPicPr>
        <xdr:cNvPr id="0" name="image49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114425" cy="1143000"/>
    <xdr:pic>
      <xdr:nvPicPr>
        <xdr:cNvPr id="0" name="image44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114425" cy="1114425"/>
    <xdr:pic>
      <xdr:nvPicPr>
        <xdr:cNvPr id="0" name="image46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114425" cy="1114425"/>
    <xdr:pic>
      <xdr:nvPicPr>
        <xdr:cNvPr id="0" name="image56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114425" cy="962025"/>
    <xdr:pic>
      <xdr:nvPicPr>
        <xdr:cNvPr id="0" name="image50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114425" cy="923925"/>
    <xdr:pic>
      <xdr:nvPicPr>
        <xdr:cNvPr id="0" name="image5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14425" cy="1114425"/>
    <xdr:pic>
      <xdr:nvPicPr>
        <xdr:cNvPr id="0" name="image6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114425" cy="1114425"/>
    <xdr:pic>
      <xdr:nvPicPr>
        <xdr:cNvPr id="0" name="image6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114425" cy="1181100"/>
    <xdr:pic>
      <xdr:nvPicPr>
        <xdr:cNvPr id="0" name="image5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114425" cy="876300"/>
    <xdr:pic>
      <xdr:nvPicPr>
        <xdr:cNvPr id="0" name="image5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114425" cy="1162050"/>
    <xdr:pic>
      <xdr:nvPicPr>
        <xdr:cNvPr id="0" name="image6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114425" cy="1000125"/>
    <xdr:pic>
      <xdr:nvPicPr>
        <xdr:cNvPr id="0" name="image58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114425" cy="971550"/>
    <xdr:pic>
      <xdr:nvPicPr>
        <xdr:cNvPr id="0" name="image5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114425" cy="1066800"/>
    <xdr:pic>
      <xdr:nvPicPr>
        <xdr:cNvPr id="0" name="image69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114425" cy="1114425"/>
    <xdr:pic>
      <xdr:nvPicPr>
        <xdr:cNvPr id="0" name="image6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114425" cy="1143000"/>
    <xdr:pic>
      <xdr:nvPicPr>
        <xdr:cNvPr id="0" name="image6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114425" cy="1143000"/>
    <xdr:pic>
      <xdr:nvPicPr>
        <xdr:cNvPr id="0" name="image6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114425" cy="1162050"/>
    <xdr:pic>
      <xdr:nvPicPr>
        <xdr:cNvPr id="0" name="image68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114425" cy="876300"/>
    <xdr:pic>
      <xdr:nvPicPr>
        <xdr:cNvPr id="0" name="image63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114425" cy="1143000"/>
    <xdr:pic>
      <xdr:nvPicPr>
        <xdr:cNvPr id="0" name="image59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114425" cy="1181100"/>
    <xdr:pic>
      <xdr:nvPicPr>
        <xdr:cNvPr id="0" name="image71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114425" cy="1181100"/>
    <xdr:pic>
      <xdr:nvPicPr>
        <xdr:cNvPr id="0" name="image70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114425" cy="1000125"/>
    <xdr:pic>
      <xdr:nvPicPr>
        <xdr:cNvPr id="0" name="image67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57150</xdr:colOff>
      <xdr:row>5</xdr:row>
      <xdr:rowOff>76200</xdr:rowOff>
    </xdr:from>
    <xdr:ext cx="1114425" cy="1095375"/>
    <xdr:pic>
      <xdr:nvPicPr>
        <xdr:cNvPr id="0" name="image122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25</xdr:row>
      <xdr:rowOff>47625</xdr:rowOff>
    </xdr:from>
    <xdr:ext cx="1057275" cy="1114425"/>
    <xdr:pic>
      <xdr:nvPicPr>
        <xdr:cNvPr id="0" name="image7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10</xdr:row>
      <xdr:rowOff>104775</xdr:rowOff>
    </xdr:from>
    <xdr:ext cx="1066800" cy="1104900"/>
    <xdr:pic>
      <xdr:nvPicPr>
        <xdr:cNvPr id="0" name="image78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</xdr:row>
      <xdr:rowOff>38100</xdr:rowOff>
    </xdr:from>
    <xdr:ext cx="1066800" cy="1104900"/>
    <xdr:pic>
      <xdr:nvPicPr>
        <xdr:cNvPr id="0" name="image75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15</xdr:row>
      <xdr:rowOff>47625</xdr:rowOff>
    </xdr:from>
    <xdr:ext cx="1066800" cy="1123950"/>
    <xdr:pic>
      <xdr:nvPicPr>
        <xdr:cNvPr id="0" name="image7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</xdr:row>
      <xdr:rowOff>104775</xdr:rowOff>
    </xdr:from>
    <xdr:ext cx="1057275" cy="1095375"/>
    <xdr:pic>
      <xdr:nvPicPr>
        <xdr:cNvPr id="0" name="image7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66825" cy="1266825"/>
    <xdr:pic>
      <xdr:nvPicPr>
        <xdr:cNvPr id="0" name="image7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162050" cy="1266825"/>
    <xdr:pic>
      <xdr:nvPicPr>
        <xdr:cNvPr id="0" name="image7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123950" cy="1266825"/>
    <xdr:pic>
      <xdr:nvPicPr>
        <xdr:cNvPr id="0" name="image82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209675" cy="1266825"/>
    <xdr:pic>
      <xdr:nvPicPr>
        <xdr:cNvPr id="0" name="image8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209675" cy="1266825"/>
    <xdr:pic>
      <xdr:nvPicPr>
        <xdr:cNvPr id="0" name="image7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181100" cy="1266825"/>
    <xdr:pic>
      <xdr:nvPicPr>
        <xdr:cNvPr id="0" name="image8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171575" cy="1266825"/>
    <xdr:pic>
      <xdr:nvPicPr>
        <xdr:cNvPr id="0" name="image8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266825" cy="1266825"/>
    <xdr:pic>
      <xdr:nvPicPr>
        <xdr:cNvPr id="0" name="image8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209675" cy="1266825"/>
    <xdr:pic>
      <xdr:nvPicPr>
        <xdr:cNvPr id="0" name="image8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62050" cy="1266825"/>
    <xdr:pic>
      <xdr:nvPicPr>
        <xdr:cNvPr id="0" name="image86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209675" cy="1266825"/>
    <xdr:pic>
      <xdr:nvPicPr>
        <xdr:cNvPr id="0" name="image8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209675" cy="1266825"/>
    <xdr:pic>
      <xdr:nvPicPr>
        <xdr:cNvPr id="0" name="image90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190625" cy="1266825"/>
    <xdr:pic>
      <xdr:nvPicPr>
        <xdr:cNvPr id="0" name="image92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209675" cy="1266825"/>
    <xdr:pic>
      <xdr:nvPicPr>
        <xdr:cNvPr id="0" name="image88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209675" cy="1266825"/>
    <xdr:pic>
      <xdr:nvPicPr>
        <xdr:cNvPr id="0" name="image8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266825" cy="1266825"/>
    <xdr:pic>
      <xdr:nvPicPr>
        <xdr:cNvPr id="0" name="image93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266825" cy="1266825"/>
    <xdr:pic>
      <xdr:nvPicPr>
        <xdr:cNvPr id="0" name="image9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5</xdr:row>
      <xdr:rowOff>0</xdr:rowOff>
    </xdr:from>
    <xdr:ext cx="1143000" cy="1143000"/>
    <xdr:pic>
      <xdr:nvPicPr>
        <xdr:cNvPr id="0" name="image9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190625" cy="1190625"/>
    <xdr:pic>
      <xdr:nvPicPr>
        <xdr:cNvPr id="0" name="image94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228725" cy="1228725"/>
    <xdr:pic>
      <xdr:nvPicPr>
        <xdr:cNvPr id="0" name="image10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09675" cy="1200150"/>
    <xdr:pic>
      <xdr:nvPicPr>
        <xdr:cNvPr id="0" name="image10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200150" cy="1200150"/>
    <xdr:pic>
      <xdr:nvPicPr>
        <xdr:cNvPr id="0" name="image9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228725" cy="704850"/>
    <xdr:pic>
      <xdr:nvPicPr>
        <xdr:cNvPr id="0" name="image9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047750" cy="1123950"/>
    <xdr:pic>
      <xdr:nvPicPr>
        <xdr:cNvPr id="0" name="image9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228725" cy="1095375"/>
    <xdr:pic>
      <xdr:nvPicPr>
        <xdr:cNvPr id="0" name="image126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676275" cy="1123950"/>
    <xdr:pic>
      <xdr:nvPicPr>
        <xdr:cNvPr id="0" name="image10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561975" cy="1123950"/>
    <xdr:pic>
      <xdr:nvPicPr>
        <xdr:cNvPr id="0" name="image102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228725" cy="1209675"/>
    <xdr:pic>
      <xdr:nvPicPr>
        <xdr:cNvPr id="0" name="image99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009650" cy="1276350"/>
    <xdr:pic>
      <xdr:nvPicPr>
        <xdr:cNvPr id="0" name="image10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228725" cy="1228725"/>
    <xdr:pic>
      <xdr:nvPicPr>
        <xdr:cNvPr id="0" name="image10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13</xdr:row>
      <xdr:rowOff>66675</xdr:rowOff>
    </xdr:from>
    <xdr:ext cx="1171575" cy="1219200"/>
    <xdr:pic>
      <xdr:nvPicPr>
        <xdr:cNvPr id="0" name="image10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</xdr:row>
      <xdr:rowOff>0</xdr:rowOff>
    </xdr:from>
    <xdr:ext cx="1295400" cy="1295400"/>
    <xdr:pic>
      <xdr:nvPicPr>
        <xdr:cNvPr id="0" name="image11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295400" cy="1295400"/>
    <xdr:pic>
      <xdr:nvPicPr>
        <xdr:cNvPr id="0" name="image11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295400" cy="1295400"/>
    <xdr:pic>
      <xdr:nvPicPr>
        <xdr:cNvPr id="0" name="image10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295400" cy="1209675"/>
    <xdr:pic>
      <xdr:nvPicPr>
        <xdr:cNvPr id="0" name="image119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295400" cy="1295400"/>
    <xdr:pic>
      <xdr:nvPicPr>
        <xdr:cNvPr id="0" name="image13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295400" cy="1285875"/>
    <xdr:pic>
      <xdr:nvPicPr>
        <xdr:cNvPr id="0" name="image11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295400" cy="1266825"/>
    <xdr:pic>
      <xdr:nvPicPr>
        <xdr:cNvPr id="0" name="image109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276350" cy="1390650"/>
    <xdr:pic>
      <xdr:nvPicPr>
        <xdr:cNvPr id="0" name="image11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295400" cy="1362075"/>
    <xdr:pic>
      <xdr:nvPicPr>
        <xdr:cNvPr id="0" name="image12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295400" cy="1371600"/>
    <xdr:pic>
      <xdr:nvPicPr>
        <xdr:cNvPr id="0" name="image11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295400" cy="1343025"/>
    <xdr:pic>
      <xdr:nvPicPr>
        <xdr:cNvPr id="0" name="image107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295400" cy="1362075"/>
    <xdr:pic>
      <xdr:nvPicPr>
        <xdr:cNvPr id="0" name="image112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295400" cy="1295400"/>
    <xdr:pic>
      <xdr:nvPicPr>
        <xdr:cNvPr id="0" name="image128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295400" cy="1295400"/>
    <xdr:pic>
      <xdr:nvPicPr>
        <xdr:cNvPr id="0" name="image12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295400" cy="1028700"/>
    <xdr:pic>
      <xdr:nvPicPr>
        <xdr:cNvPr id="0" name="image110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295400" cy="1295400"/>
    <xdr:pic>
      <xdr:nvPicPr>
        <xdr:cNvPr id="0" name="image113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295400" cy="1295400"/>
    <xdr:pic>
      <xdr:nvPicPr>
        <xdr:cNvPr id="0" name="image124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295400" cy="1362075"/>
    <xdr:pic>
      <xdr:nvPicPr>
        <xdr:cNvPr id="0" name="image12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295400" cy="1362075"/>
    <xdr:pic>
      <xdr:nvPicPr>
        <xdr:cNvPr id="0" name="image120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295400" cy="1381125"/>
    <xdr:pic>
      <xdr:nvPicPr>
        <xdr:cNvPr id="0" name="image115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962025</xdr:colOff>
      <xdr:row>23</xdr:row>
      <xdr:rowOff>19050</xdr:rowOff>
    </xdr:from>
    <xdr:ext cx="5819775" cy="5410200"/>
    <xdr:pic>
      <xdr:nvPicPr>
        <xdr:cNvPr id="0" name="image136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000125" cy="1000125"/>
    <xdr:pic>
      <xdr:nvPicPr>
        <xdr:cNvPr id="0" name="image125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962025" cy="952500"/>
    <xdr:pic>
      <xdr:nvPicPr>
        <xdr:cNvPr id="0" name="image14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028700" cy="1028700"/>
    <xdr:pic>
      <xdr:nvPicPr>
        <xdr:cNvPr id="0" name="image12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009650" cy="1000125"/>
    <xdr:pic>
      <xdr:nvPicPr>
        <xdr:cNvPr id="0" name="image13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028700" cy="1057275"/>
    <xdr:pic>
      <xdr:nvPicPr>
        <xdr:cNvPr id="0" name="image13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028700" cy="1019175"/>
    <xdr:pic>
      <xdr:nvPicPr>
        <xdr:cNvPr id="0" name="image13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028700" cy="1028700"/>
    <xdr:pic>
      <xdr:nvPicPr>
        <xdr:cNvPr id="0" name="image139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028700" cy="1028700"/>
    <xdr:pic>
      <xdr:nvPicPr>
        <xdr:cNvPr id="0" name="image137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028700" cy="1019175"/>
    <xdr:pic>
      <xdr:nvPicPr>
        <xdr:cNvPr id="0" name="image13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028700" cy="1019175"/>
    <xdr:pic>
      <xdr:nvPicPr>
        <xdr:cNvPr id="0" name="image134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028700" cy="1038225"/>
    <xdr:pic>
      <xdr:nvPicPr>
        <xdr:cNvPr id="0" name="image13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028700" cy="1019175"/>
    <xdr:pic>
      <xdr:nvPicPr>
        <xdr:cNvPr id="0" name="image140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028700" cy="1019175"/>
    <xdr:pic>
      <xdr:nvPicPr>
        <xdr:cNvPr id="0" name="image14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028700" cy="1019175"/>
    <xdr:pic>
      <xdr:nvPicPr>
        <xdr:cNvPr id="0" name="image143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028700" cy="1019175"/>
    <xdr:pic>
      <xdr:nvPicPr>
        <xdr:cNvPr id="0" name="image145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028700" cy="1028700"/>
    <xdr:pic>
      <xdr:nvPicPr>
        <xdr:cNvPr id="0" name="image14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4</xdr:row>
      <xdr:rowOff>0</xdr:rowOff>
    </xdr:from>
    <xdr:ext cx="1114425" cy="1162050"/>
    <xdr:pic>
      <xdr:nvPicPr>
        <xdr:cNvPr id="0" name="image14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114425" cy="1143000"/>
    <xdr:pic>
      <xdr:nvPicPr>
        <xdr:cNvPr id="0" name="image15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1114425" cy="1181100"/>
    <xdr:pic>
      <xdr:nvPicPr>
        <xdr:cNvPr id="0" name="image14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114425" cy="1162050"/>
    <xdr:pic>
      <xdr:nvPicPr>
        <xdr:cNvPr id="0" name="image147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114425" cy="1143000"/>
    <xdr:pic>
      <xdr:nvPicPr>
        <xdr:cNvPr id="0" name="image16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114425" cy="771525"/>
    <xdr:pic>
      <xdr:nvPicPr>
        <xdr:cNvPr id="0" name="image15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114425" cy="1171575"/>
    <xdr:pic>
      <xdr:nvPicPr>
        <xdr:cNvPr id="0" name="image15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114425" cy="1162050"/>
    <xdr:pic>
      <xdr:nvPicPr>
        <xdr:cNvPr id="0" name="image14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114425" cy="1181100"/>
    <xdr:pic>
      <xdr:nvPicPr>
        <xdr:cNvPr id="0" name="image159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114425" cy="1162050"/>
    <xdr:pic>
      <xdr:nvPicPr>
        <xdr:cNvPr id="0" name="image161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114425" cy="1133475"/>
    <xdr:pic>
      <xdr:nvPicPr>
        <xdr:cNvPr id="0" name="image16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114425" cy="1162050"/>
    <xdr:pic>
      <xdr:nvPicPr>
        <xdr:cNvPr id="0" name="image15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114425" cy="771525"/>
    <xdr:pic>
      <xdr:nvPicPr>
        <xdr:cNvPr id="0" name="image15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114425" cy="790575"/>
    <xdr:pic>
      <xdr:nvPicPr>
        <xdr:cNvPr id="0" name="image15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114425" cy="771525"/>
    <xdr:pic>
      <xdr:nvPicPr>
        <xdr:cNvPr id="0" name="image15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14425" cy="771525"/>
    <xdr:pic>
      <xdr:nvPicPr>
        <xdr:cNvPr id="0" name="image16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114425" cy="1114425"/>
    <xdr:pic>
      <xdr:nvPicPr>
        <xdr:cNvPr id="0" name="image17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114425" cy="1162050"/>
    <xdr:pic>
      <xdr:nvPicPr>
        <xdr:cNvPr id="0" name="image15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114425" cy="1162050"/>
    <xdr:pic>
      <xdr:nvPicPr>
        <xdr:cNvPr id="0" name="image155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114425" cy="1143000"/>
    <xdr:pic>
      <xdr:nvPicPr>
        <xdr:cNvPr id="0" name="image170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114425" cy="733425"/>
    <xdr:pic>
      <xdr:nvPicPr>
        <xdr:cNvPr id="0" name="image173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114425" cy="1162050"/>
    <xdr:pic>
      <xdr:nvPicPr>
        <xdr:cNvPr id="0" name="image16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114425" cy="1114425"/>
    <xdr:pic>
      <xdr:nvPicPr>
        <xdr:cNvPr id="0" name="image174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114425" cy="1114425"/>
    <xdr:pic>
      <xdr:nvPicPr>
        <xdr:cNvPr id="0" name="image162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114425" cy="1114425"/>
    <xdr:pic>
      <xdr:nvPicPr>
        <xdr:cNvPr id="0" name="image168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114425" cy="1114425"/>
    <xdr:pic>
      <xdr:nvPicPr>
        <xdr:cNvPr id="0" name="image16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114425" cy="1114425"/>
    <xdr:pic>
      <xdr:nvPicPr>
        <xdr:cNvPr id="0" name="image165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114425" cy="1114425"/>
    <xdr:pic>
      <xdr:nvPicPr>
        <xdr:cNvPr id="0" name="image166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114425" cy="1162050"/>
    <xdr:pic>
      <xdr:nvPicPr>
        <xdr:cNvPr id="0" name="image175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114425" cy="1114425"/>
    <xdr:pic>
      <xdr:nvPicPr>
        <xdr:cNvPr id="0" name="image171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5</xdr:row>
      <xdr:rowOff>0</xdr:rowOff>
    </xdr:from>
    <xdr:ext cx="590550" cy="942975"/>
    <xdr:pic>
      <xdr:nvPicPr>
        <xdr:cNvPr id="0" name="image17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657225" cy="1133475"/>
    <xdr:pic>
      <xdr:nvPicPr>
        <xdr:cNvPr id="0" name="image18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657225" cy="1133475"/>
    <xdr:pic>
      <xdr:nvPicPr>
        <xdr:cNvPr id="0" name="image17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028700" cy="1028700"/>
    <xdr:pic>
      <xdr:nvPicPr>
        <xdr:cNvPr id="0" name="image17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028700" cy="1028700"/>
    <xdr:pic>
      <xdr:nvPicPr>
        <xdr:cNvPr id="0" name="image18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028700" cy="1028700"/>
    <xdr:pic>
      <xdr:nvPicPr>
        <xdr:cNvPr id="0" name="image180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028700" cy="1009650"/>
    <xdr:pic>
      <xdr:nvPicPr>
        <xdr:cNvPr id="0" name="image182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028700" cy="1028700"/>
    <xdr:pic>
      <xdr:nvPicPr>
        <xdr:cNvPr id="0" name="image184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028700" cy="1009650"/>
    <xdr:pic>
      <xdr:nvPicPr>
        <xdr:cNvPr id="0" name="image179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66FF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30.43"/>
    <col customWidth="1" min="3" max="3" width="8.14"/>
    <col customWidth="1" min="4" max="20" width="9.14"/>
    <col customWidth="1" min="21" max="21" width="12.14"/>
    <col customWidth="1" min="22" max="22" width="7.14"/>
    <col customWidth="1" min="23" max="23" width="24.86"/>
  </cols>
  <sheetData>
    <row r="1">
      <c r="U1" s="1"/>
    </row>
    <row r="2">
      <c r="U2" s="1"/>
    </row>
    <row r="3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</row>
    <row r="4">
      <c r="B4" s="5" t="s">
        <v>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</row>
    <row r="5">
      <c r="B5" s="7" t="s">
        <v>1</v>
      </c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ht="18.0" customHeight="1">
      <c r="D6" s="9"/>
      <c r="E6" s="9"/>
      <c r="F6" s="9"/>
      <c r="G6" s="10"/>
      <c r="H6" s="9"/>
      <c r="I6" s="9"/>
      <c r="J6" s="9"/>
      <c r="K6" s="9"/>
      <c r="L6" s="9"/>
      <c r="M6" s="9"/>
      <c r="N6" s="9"/>
      <c r="O6" s="9"/>
      <c r="P6" s="9"/>
      <c r="Q6" s="9"/>
      <c r="R6" s="11" t="s">
        <v>2</v>
      </c>
      <c r="S6" s="11" t="s">
        <v>3</v>
      </c>
      <c r="T6" s="11" t="s">
        <v>4</v>
      </c>
      <c r="U6" s="12"/>
      <c r="W6" s="13" t="s">
        <v>5</v>
      </c>
    </row>
    <row r="7">
      <c r="B7" s="14" t="s">
        <v>6</v>
      </c>
      <c r="D7" s="15">
        <f>ECLIPSE!I13</f>
        <v>0</v>
      </c>
      <c r="E7" s="16">
        <f>ECLIPSE!J13</f>
        <v>0</v>
      </c>
      <c r="F7" s="17">
        <f>ECLIPSE!K13</f>
        <v>0</v>
      </c>
      <c r="G7" s="18">
        <f>ECLIPSE!L13</f>
        <v>0</v>
      </c>
      <c r="H7" s="19">
        <f>ECLIPSE!M13</f>
        <v>0</v>
      </c>
      <c r="I7" s="20">
        <f>ECLIPSE!N13</f>
        <v>0</v>
      </c>
      <c r="J7" s="21">
        <f>ECLIPSE!O13</f>
        <v>0</v>
      </c>
      <c r="K7" s="22">
        <f>ECLIPSE!P13</f>
        <v>0</v>
      </c>
      <c r="L7" s="23">
        <f>ECLIPSE!Q13</f>
        <v>0</v>
      </c>
      <c r="M7" s="24">
        <f>ECLIPSE!R13</f>
        <v>0</v>
      </c>
      <c r="N7" s="25">
        <f>ECLIPSE!S13</f>
        <v>0</v>
      </c>
      <c r="O7" s="26">
        <f>ECLIPSE!T13</f>
        <v>0</v>
      </c>
      <c r="P7" s="27">
        <f>ECLIPSE!U13</f>
        <v>0</v>
      </c>
      <c r="Q7" s="28">
        <f>ECLIPSE!V13</f>
        <v>0</v>
      </c>
      <c r="R7" s="29">
        <f>ECLIPSE!W13</f>
        <v>0</v>
      </c>
      <c r="S7" s="29">
        <f>ECLIPSE!X13</f>
        <v>0</v>
      </c>
      <c r="T7" s="29">
        <f>ECLIPSE!Y13</f>
        <v>0</v>
      </c>
      <c r="U7" s="30">
        <f>ECLIPSE!Z13</f>
        <v>0</v>
      </c>
      <c r="W7" s="31"/>
    </row>
    <row r="8">
      <c r="C8" s="32"/>
      <c r="D8" s="9"/>
      <c r="E8" s="9"/>
      <c r="F8" s="9"/>
      <c r="G8" s="10"/>
      <c r="H8" s="9"/>
      <c r="I8" s="9"/>
      <c r="J8" s="9"/>
      <c r="K8" s="9"/>
      <c r="L8" s="9"/>
      <c r="M8" s="9"/>
      <c r="N8" s="9"/>
      <c r="O8" s="9"/>
      <c r="P8" s="9"/>
      <c r="Q8" s="10"/>
      <c r="R8" s="9"/>
      <c r="S8" s="11"/>
      <c r="T8" s="11"/>
      <c r="U8" s="12"/>
    </row>
    <row r="9">
      <c r="B9" s="14" t="s">
        <v>7</v>
      </c>
      <c r="D9" s="15">
        <f>ECLIPSE!I29</f>
        <v>0</v>
      </c>
      <c r="E9" s="16">
        <f>ECLIPSE!J29</f>
        <v>0</v>
      </c>
      <c r="F9" s="17">
        <f>ECLIPSE!K29</f>
        <v>0</v>
      </c>
      <c r="G9" s="18">
        <f>ECLIPSE!L29</f>
        <v>0</v>
      </c>
      <c r="H9" s="19">
        <f>ECLIPSE!M29</f>
        <v>0</v>
      </c>
      <c r="I9" s="20">
        <f>ECLIPSE!N29</f>
        <v>0</v>
      </c>
      <c r="J9" s="21">
        <f>ECLIPSE!O29</f>
        <v>0</v>
      </c>
      <c r="K9" s="22">
        <f>ECLIPSE!P29</f>
        <v>0</v>
      </c>
      <c r="L9" s="23">
        <f>ECLIPSE!Q29</f>
        <v>0</v>
      </c>
      <c r="M9" s="24">
        <f>ECLIPSE!R29</f>
        <v>0</v>
      </c>
      <c r="N9" s="25">
        <f>ECLIPSE!S29</f>
        <v>0</v>
      </c>
      <c r="O9" s="26">
        <f>ECLIPSE!T29</f>
        <v>0</v>
      </c>
      <c r="P9" s="27">
        <f>ECLIPSE!U29</f>
        <v>0</v>
      </c>
      <c r="Q9" s="28">
        <f>ECLIPSE!V29</f>
        <v>0</v>
      </c>
      <c r="R9" s="29">
        <f>ECLIPSE!W29</f>
        <v>0</v>
      </c>
      <c r="S9" s="29">
        <f>ECLIPSE!X29</f>
        <v>0</v>
      </c>
      <c r="T9" s="29">
        <f>ECLIPSE!Y29</f>
        <v>0</v>
      </c>
      <c r="U9" s="30">
        <f>ECLIPSE!Z29</f>
        <v>0</v>
      </c>
      <c r="W9" s="33" t="s">
        <v>8</v>
      </c>
    </row>
    <row r="10">
      <c r="C10" s="32"/>
      <c r="D10" s="9"/>
      <c r="E10" s="9"/>
      <c r="F10" s="9"/>
      <c r="G10" s="10"/>
      <c r="H10" s="9"/>
      <c r="I10" s="9"/>
      <c r="J10" s="9"/>
      <c r="K10" s="9"/>
      <c r="L10" s="9"/>
      <c r="M10" s="9"/>
      <c r="N10" s="9"/>
      <c r="O10" s="9"/>
      <c r="P10" s="9"/>
      <c r="Q10" s="10"/>
      <c r="R10" s="9"/>
      <c r="S10" s="11"/>
      <c r="T10" s="11"/>
      <c r="U10" s="12"/>
      <c r="W10" s="34" t="s">
        <v>9</v>
      </c>
    </row>
    <row r="11">
      <c r="B11" s="14" t="s">
        <v>10</v>
      </c>
      <c r="C11" s="32"/>
      <c r="D11" s="15">
        <f>ECLIPSE!I43</f>
        <v>0</v>
      </c>
      <c r="E11" s="16">
        <f>ECLIPSE!J43</f>
        <v>0</v>
      </c>
      <c r="F11" s="17">
        <f>ECLIPSE!K43</f>
        <v>0</v>
      </c>
      <c r="G11" s="18">
        <f>ECLIPSE!L43</f>
        <v>0</v>
      </c>
      <c r="H11" s="19">
        <f>ECLIPSE!M43</f>
        <v>0</v>
      </c>
      <c r="I11" s="20">
        <f>ECLIPSE!N43</f>
        <v>0</v>
      </c>
      <c r="J11" s="21">
        <f>ECLIPSE!O43</f>
        <v>0</v>
      </c>
      <c r="K11" s="22">
        <f>ECLIPSE!P43</f>
        <v>0</v>
      </c>
      <c r="L11" s="23">
        <f>ECLIPSE!Q43</f>
        <v>0</v>
      </c>
      <c r="M11" s="24">
        <f>ECLIPSE!R43</f>
        <v>0</v>
      </c>
      <c r="N11" s="25">
        <f>ECLIPSE!S43</f>
        <v>0</v>
      </c>
      <c r="O11" s="26">
        <f>ECLIPSE!T43</f>
        <v>0</v>
      </c>
      <c r="P11" s="27">
        <f>ECLIPSE!U43</f>
        <v>0</v>
      </c>
      <c r="Q11" s="28">
        <f>ECLIPSE!V43</f>
        <v>0</v>
      </c>
      <c r="R11" s="29">
        <f>ECLIPSE!W43</f>
        <v>0</v>
      </c>
      <c r="S11" s="29">
        <f>ECLIPSE!X43</f>
        <v>0</v>
      </c>
      <c r="T11" s="29">
        <f>ECLIPSE!Y43</f>
        <v>0</v>
      </c>
      <c r="U11" s="30">
        <f>ECLIPSE!Z43</f>
        <v>0</v>
      </c>
      <c r="W11" s="35" t="s">
        <v>11</v>
      </c>
    </row>
    <row r="12">
      <c r="U12" s="36"/>
      <c r="W12" s="37" t="s">
        <v>12</v>
      </c>
    </row>
    <row r="13">
      <c r="B13" s="38" t="s">
        <v>13</v>
      </c>
      <c r="C13" s="32"/>
      <c r="D13" s="15">
        <f>TERROR!I19</f>
        <v>0</v>
      </c>
      <c r="E13" s="16">
        <f>TERROR!J19</f>
        <v>0</v>
      </c>
      <c r="F13" s="17">
        <f>TERROR!K19</f>
        <v>0</v>
      </c>
      <c r="G13" s="18">
        <f>TERROR!L19</f>
        <v>0</v>
      </c>
      <c r="H13" s="19">
        <f>TERROR!M19</f>
        <v>0</v>
      </c>
      <c r="I13" s="20">
        <f>TERROR!N19</f>
        <v>0</v>
      </c>
      <c r="J13" s="21">
        <f>TERROR!O19</f>
        <v>0</v>
      </c>
      <c r="K13" s="22">
        <f>TERROR!P19</f>
        <v>0</v>
      </c>
      <c r="L13" s="23">
        <f>TERROR!Q19</f>
        <v>0</v>
      </c>
      <c r="M13" s="24">
        <f>TERROR!R19</f>
        <v>0</v>
      </c>
      <c r="N13" s="25">
        <f>TERROR!S19</f>
        <v>0</v>
      </c>
      <c r="O13" s="26">
        <f>TERROR!T19</f>
        <v>0</v>
      </c>
      <c r="P13" s="27">
        <f>TERROR!U19</f>
        <v>0</v>
      </c>
      <c r="Q13" s="28">
        <f>TERROR!V19</f>
        <v>0</v>
      </c>
      <c r="R13" s="29">
        <f>TERROR!W19</f>
        <v>0</v>
      </c>
      <c r="S13" s="29">
        <f>TERROR!X19</f>
        <v>0</v>
      </c>
      <c r="T13" s="29">
        <f>TERROR!Y19</f>
        <v>0</v>
      </c>
      <c r="U13" s="30">
        <f>TERROR!Z19</f>
        <v>0</v>
      </c>
      <c r="W13" s="39" t="s">
        <v>14</v>
      </c>
    </row>
    <row r="14">
      <c r="C14" s="32"/>
      <c r="D14" s="9"/>
      <c r="E14" s="9"/>
      <c r="F14" s="9"/>
      <c r="G14" s="9"/>
      <c r="H14" s="9"/>
      <c r="I14" s="9"/>
      <c r="J14" s="9"/>
      <c r="K14" s="9"/>
      <c r="L14" s="40"/>
      <c r="M14" s="9"/>
      <c r="N14" s="9"/>
      <c r="O14" s="9"/>
      <c r="P14" s="9"/>
      <c r="Q14" s="10"/>
      <c r="R14" s="9"/>
      <c r="S14" s="11"/>
      <c r="T14" s="11"/>
      <c r="U14" s="12"/>
      <c r="W14" s="41" t="s">
        <v>15</v>
      </c>
    </row>
    <row r="15">
      <c r="B15" s="42" t="s">
        <v>16</v>
      </c>
      <c r="C15" s="32"/>
      <c r="D15" s="43">
        <f>'FANGS DT'!I15</f>
        <v>0</v>
      </c>
      <c r="E15" s="44">
        <f>'FANGS DT'!J15</f>
        <v>0</v>
      </c>
      <c r="F15" s="45">
        <f>'FANGS DT'!K15</f>
        <v>0</v>
      </c>
      <c r="G15" s="46">
        <f>'FANGS DT'!L15</f>
        <v>0</v>
      </c>
      <c r="H15" s="47">
        <f>'FANGS DT'!M15</f>
        <v>0</v>
      </c>
      <c r="I15" s="48">
        <f>'FANGS DT'!N15</f>
        <v>0</v>
      </c>
      <c r="J15" s="49">
        <f>'FANGS DT'!O15</f>
        <v>0</v>
      </c>
      <c r="K15" s="50">
        <f>'FANGS DT'!P15</f>
        <v>0</v>
      </c>
      <c r="L15" s="51">
        <f>'FANGS DT'!Q15</f>
        <v>0</v>
      </c>
      <c r="M15" s="52">
        <f>'FANGS DT'!R15</f>
        <v>0</v>
      </c>
      <c r="N15" s="53">
        <f>'FANGS DT'!S15</f>
        <v>0</v>
      </c>
      <c r="O15" s="54">
        <f>'FANGS DT'!T15</f>
        <v>0</v>
      </c>
      <c r="P15" s="55">
        <f>'FANGS DT'!U15</f>
        <v>0</v>
      </c>
      <c r="Q15" s="56">
        <f>'FANGS DT'!V15</f>
        <v>0</v>
      </c>
      <c r="R15" s="57">
        <f>'FANGS DT'!W15</f>
        <v>0</v>
      </c>
      <c r="S15" s="57">
        <f>'FANGS DT'!X15</f>
        <v>0</v>
      </c>
      <c r="T15" s="57">
        <f>'FANGS DT'!Y15</f>
        <v>0</v>
      </c>
      <c r="U15" s="30">
        <f>'FANGS DT'!Z15</f>
        <v>0</v>
      </c>
      <c r="W15" s="58" t="s">
        <v>17</v>
      </c>
    </row>
    <row r="16">
      <c r="B16" s="59"/>
      <c r="C16" s="32"/>
      <c r="D16" s="60"/>
      <c r="E16" s="60"/>
      <c r="F16" s="60"/>
      <c r="G16" s="61"/>
      <c r="H16" s="60"/>
      <c r="I16" s="60"/>
      <c r="J16" s="60"/>
      <c r="K16" s="60"/>
      <c r="L16" s="60"/>
      <c r="M16" s="60"/>
      <c r="N16" s="60"/>
      <c r="O16" s="60"/>
      <c r="P16" s="60"/>
      <c r="Q16" s="61"/>
      <c r="R16" s="9"/>
      <c r="S16" s="11"/>
      <c r="T16" s="11"/>
      <c r="U16" s="30"/>
      <c r="W16" s="62" t="s">
        <v>18</v>
      </c>
    </row>
    <row r="17">
      <c r="B17" s="63" t="s">
        <v>19</v>
      </c>
      <c r="C17" s="32"/>
      <c r="D17" s="43">
        <f>'COMMAS DT'!I12</f>
        <v>0</v>
      </c>
      <c r="E17" s="44">
        <f>'COMMAS DT'!J12</f>
        <v>0</v>
      </c>
      <c r="F17" s="45">
        <f>'COMMAS DT'!K12</f>
        <v>0</v>
      </c>
      <c r="G17" s="46">
        <f>'COMMAS DT'!L12</f>
        <v>0</v>
      </c>
      <c r="H17" s="47">
        <f>'COMMAS DT'!M12</f>
        <v>0</v>
      </c>
      <c r="I17" s="48">
        <f>'COMMAS DT'!N12</f>
        <v>0</v>
      </c>
      <c r="J17" s="49">
        <f>'COMMAS DT'!O12</f>
        <v>0</v>
      </c>
      <c r="K17" s="50">
        <f>'COMMAS DT'!P12</f>
        <v>0</v>
      </c>
      <c r="L17" s="51">
        <f>'COMMAS DT'!Q12</f>
        <v>0</v>
      </c>
      <c r="M17" s="52">
        <f>'COMMAS DT'!R12</f>
        <v>0</v>
      </c>
      <c r="N17" s="53">
        <f>'COMMAS DT'!S12</f>
        <v>0</v>
      </c>
      <c r="O17" s="54">
        <f>'COMMAS DT'!T12</f>
        <v>0</v>
      </c>
      <c r="P17" s="55">
        <f>'COMMAS DT'!U12</f>
        <v>0</v>
      </c>
      <c r="Q17" s="56">
        <f>'COMMAS DT'!V12</f>
        <v>0</v>
      </c>
      <c r="R17" s="57">
        <f>'COMMAS DT'!W12</f>
        <v>0</v>
      </c>
      <c r="S17" s="57">
        <f>'COMMAS DT'!X12</f>
        <v>0</v>
      </c>
      <c r="T17" s="57">
        <f>'COMMAS DT'!Y12</f>
        <v>0</v>
      </c>
      <c r="U17" s="30">
        <f>'COMMAS DT'!Z12</f>
        <v>0</v>
      </c>
      <c r="W17" s="64" t="s">
        <v>20</v>
      </c>
    </row>
    <row r="18">
      <c r="C18" s="32"/>
      <c r="D18" s="9"/>
      <c r="E18" s="9"/>
      <c r="F18" s="9"/>
      <c r="G18" s="10"/>
      <c r="H18" s="9"/>
      <c r="I18" s="9"/>
      <c r="J18" s="9"/>
      <c r="K18" s="9"/>
      <c r="L18" s="9"/>
      <c r="M18" s="9"/>
      <c r="N18" s="9"/>
      <c r="O18" s="9"/>
      <c r="P18" s="9"/>
      <c r="Q18" s="10"/>
      <c r="R18" s="9"/>
      <c r="S18" s="11"/>
      <c r="T18" s="11"/>
      <c r="U18" s="30"/>
      <c r="W18" s="65" t="s">
        <v>21</v>
      </c>
    </row>
    <row r="19">
      <c r="B19" s="63" t="s">
        <v>22</v>
      </c>
      <c r="C19" s="32"/>
      <c r="D19" s="43">
        <f>'COMMAS DT'!I28</f>
        <v>0</v>
      </c>
      <c r="E19" s="44">
        <f>'COMMAS DT'!J28</f>
        <v>0</v>
      </c>
      <c r="F19" s="45">
        <f>'COMMAS DT'!K28</f>
        <v>0</v>
      </c>
      <c r="G19" s="46">
        <f>'COMMAS DT'!L28</f>
        <v>0</v>
      </c>
      <c r="H19" s="47">
        <f>'COMMAS DT'!M28</f>
        <v>0</v>
      </c>
      <c r="I19" s="48">
        <f>'COMMAS DT'!N28</f>
        <v>0</v>
      </c>
      <c r="J19" s="49">
        <f>'COMMAS DT'!O28</f>
        <v>0</v>
      </c>
      <c r="K19" s="50">
        <f>'COMMAS DT'!P28</f>
        <v>0</v>
      </c>
      <c r="L19" s="51">
        <f>'COMMAS DT'!Q28</f>
        <v>0</v>
      </c>
      <c r="M19" s="52">
        <f>'COMMAS DT'!R28</f>
        <v>0</v>
      </c>
      <c r="N19" s="53">
        <f>'COMMAS DT'!S28</f>
        <v>0</v>
      </c>
      <c r="O19" s="54">
        <f>'COMMAS DT'!T28</f>
        <v>0</v>
      </c>
      <c r="P19" s="55">
        <f>'COMMAS DT'!U28</f>
        <v>0</v>
      </c>
      <c r="Q19" s="56">
        <f>'COMMAS DT'!V28</f>
        <v>0</v>
      </c>
      <c r="R19" s="57">
        <f>'COMMAS DT'!W28</f>
        <v>0</v>
      </c>
      <c r="S19" s="57">
        <f>'COMMAS DT'!X28</f>
        <v>0</v>
      </c>
      <c r="T19" s="57">
        <f>'COMMAS DT'!Y28</f>
        <v>0</v>
      </c>
      <c r="U19" s="30">
        <f>'COMMAS DT'!Z28</f>
        <v>0</v>
      </c>
      <c r="W19" s="66" t="s">
        <v>23</v>
      </c>
    </row>
    <row r="20" ht="15.75" customHeight="1">
      <c r="U20" s="36"/>
      <c r="W20" s="67" t="s">
        <v>24</v>
      </c>
    </row>
    <row r="21" ht="15.75" customHeight="1">
      <c r="B21" s="42" t="s">
        <v>25</v>
      </c>
      <c r="D21" s="15">
        <f>DRIFTS!I35</f>
        <v>0</v>
      </c>
      <c r="E21" s="16">
        <f>DRIFTS!J35</f>
        <v>0</v>
      </c>
      <c r="F21" s="17">
        <f>DRIFTS!K35</f>
        <v>0</v>
      </c>
      <c r="G21" s="18">
        <f>DRIFTS!L35</f>
        <v>0</v>
      </c>
      <c r="H21" s="19">
        <f>DRIFTS!M35</f>
        <v>0</v>
      </c>
      <c r="I21" s="20">
        <f>DRIFTS!N35</f>
        <v>0</v>
      </c>
      <c r="J21" s="21">
        <f>DRIFTS!O35</f>
        <v>0</v>
      </c>
      <c r="K21" s="22">
        <f>DRIFTS!P35</f>
        <v>0</v>
      </c>
      <c r="L21" s="23">
        <f>DRIFTS!Q35</f>
        <v>0</v>
      </c>
      <c r="M21" s="24">
        <f>DRIFTS!R35</f>
        <v>0</v>
      </c>
      <c r="N21" s="25">
        <f>DRIFTS!S35</f>
        <v>0</v>
      </c>
      <c r="O21" s="26">
        <f>DRIFTS!T35</f>
        <v>0</v>
      </c>
      <c r="P21" s="27">
        <f>DRIFTS!U35</f>
        <v>0</v>
      </c>
      <c r="Q21" s="28">
        <f>DRIFTS!V35</f>
        <v>0</v>
      </c>
      <c r="R21" s="29">
        <f>DRIFTS!W35</f>
        <v>0</v>
      </c>
      <c r="S21" s="29">
        <f>DRIFTS!X35</f>
        <v>0</v>
      </c>
      <c r="T21" s="29">
        <f>DRIFTS!Y35</f>
        <v>0</v>
      </c>
      <c r="U21" s="30">
        <f>DRIFTS!Z35</f>
        <v>0</v>
      </c>
      <c r="W21" s="68" t="s">
        <v>26</v>
      </c>
    </row>
    <row r="22" ht="15.75" customHeight="1">
      <c r="C22" s="32"/>
      <c r="D22" s="9"/>
      <c r="E22" s="9"/>
      <c r="F22" s="9"/>
      <c r="G22" s="10"/>
      <c r="H22" s="9"/>
      <c r="I22" s="9"/>
      <c r="J22" s="9"/>
      <c r="K22" s="9"/>
      <c r="L22" s="9"/>
      <c r="M22" s="9"/>
      <c r="N22" s="9"/>
      <c r="O22" s="9"/>
      <c r="P22" s="9"/>
      <c r="Q22" s="10"/>
      <c r="R22" s="9"/>
      <c r="S22" s="11"/>
      <c r="T22" s="11"/>
      <c r="U22" s="12"/>
    </row>
    <row r="23" ht="15.75" customHeight="1">
      <c r="B23" s="69" t="s">
        <v>27</v>
      </c>
      <c r="D23" s="15">
        <f>LOAVES!I29</f>
        <v>0</v>
      </c>
      <c r="E23" s="16">
        <f>LOAVES!J29</f>
        <v>0</v>
      </c>
      <c r="F23" s="17">
        <f>LOAVES!K29</f>
        <v>0</v>
      </c>
      <c r="G23" s="18">
        <f>LOAVES!L29</f>
        <v>0</v>
      </c>
      <c r="H23" s="19">
        <f>LOAVES!M29</f>
        <v>0</v>
      </c>
      <c r="I23" s="20">
        <f>LOAVES!N29</f>
        <v>0</v>
      </c>
      <c r="J23" s="21">
        <f>LOAVES!O29</f>
        <v>0</v>
      </c>
      <c r="K23" s="22">
        <f>LOAVES!P29</f>
        <v>0</v>
      </c>
      <c r="L23" s="23">
        <f>LOAVES!Q29</f>
        <v>0</v>
      </c>
      <c r="M23" s="24">
        <f>LOAVES!R29</f>
        <v>0</v>
      </c>
      <c r="N23" s="25">
        <f>LOAVES!S29</f>
        <v>0</v>
      </c>
      <c r="O23" s="26">
        <f>LOAVES!T29</f>
        <v>0</v>
      </c>
      <c r="P23" s="27">
        <f>LOAVES!U29</f>
        <v>0</v>
      </c>
      <c r="Q23" s="28">
        <f>LOAVES!V29</f>
        <v>0</v>
      </c>
      <c r="R23" s="29">
        <f>LOAVES!W29</f>
        <v>0</v>
      </c>
      <c r="S23" s="29">
        <f>LOAVES!X29</f>
        <v>0</v>
      </c>
      <c r="T23" s="29">
        <f>LOAVES!Y29</f>
        <v>0</v>
      </c>
      <c r="U23" s="30">
        <f>LOAVES!Z29</f>
        <v>0</v>
      </c>
    </row>
    <row r="24" ht="15.75" customHeight="1">
      <c r="C24" s="32"/>
      <c r="D24" s="9"/>
      <c r="E24" s="9"/>
      <c r="F24" s="9"/>
      <c r="G24" s="10"/>
      <c r="H24" s="9"/>
      <c r="I24" s="9"/>
      <c r="J24" s="9"/>
      <c r="K24" s="9"/>
      <c r="L24" s="9"/>
      <c r="M24" s="9"/>
      <c r="N24" s="9"/>
      <c r="O24" s="9"/>
      <c r="P24" s="9"/>
      <c r="Q24" s="10"/>
      <c r="R24" s="9"/>
      <c r="S24" s="11"/>
      <c r="T24" s="11"/>
      <c r="U24" s="12"/>
    </row>
    <row r="25" ht="15.75" customHeight="1">
      <c r="B25" s="63" t="s">
        <v>28</v>
      </c>
      <c r="D25" s="15">
        <f>'ROCK LINE'!I38</f>
        <v>0</v>
      </c>
      <c r="E25" s="16">
        <f>'ROCK LINE'!J38</f>
        <v>0</v>
      </c>
      <c r="F25" s="17">
        <f>'ROCK LINE'!K38</f>
        <v>0</v>
      </c>
      <c r="G25" s="18">
        <f>'ROCK LINE'!L38</f>
        <v>0</v>
      </c>
      <c r="H25" s="19">
        <f>'ROCK LINE'!M38</f>
        <v>0</v>
      </c>
      <c r="I25" s="20">
        <f>'ROCK LINE'!N38</f>
        <v>0</v>
      </c>
      <c r="J25" s="21">
        <f>'ROCK LINE'!O38</f>
        <v>0</v>
      </c>
      <c r="K25" s="22">
        <f>'ROCK LINE'!P38</f>
        <v>0</v>
      </c>
      <c r="L25" s="23">
        <f>'ROCK LINE'!Q38</f>
        <v>0</v>
      </c>
      <c r="M25" s="24">
        <f>'ROCK LINE'!R38</f>
        <v>0</v>
      </c>
      <c r="N25" s="25">
        <f>'ROCK LINE'!S38</f>
        <v>0</v>
      </c>
      <c r="O25" s="26">
        <f>'ROCK LINE'!T38</f>
        <v>0</v>
      </c>
      <c r="P25" s="27">
        <f>'ROCK LINE'!U38</f>
        <v>0</v>
      </c>
      <c r="Q25" s="28">
        <f>'ROCK LINE'!V38</f>
        <v>0</v>
      </c>
      <c r="R25" s="29">
        <f>'ROCK LINE'!W38</f>
        <v>0</v>
      </c>
      <c r="S25" s="29">
        <f>'ROCK LINE'!X38</f>
        <v>0</v>
      </c>
      <c r="T25" s="29">
        <f>'ROCK LINE'!Y38</f>
        <v>0</v>
      </c>
      <c r="U25" s="30">
        <f>'ROCK LINE'!Z38</f>
        <v>0</v>
      </c>
    </row>
    <row r="26" ht="15.75" customHeight="1">
      <c r="C26" s="32"/>
      <c r="D26" s="9"/>
      <c r="E26" s="9"/>
      <c r="F26" s="9"/>
      <c r="G26" s="10"/>
      <c r="H26" s="9"/>
      <c r="I26" s="9"/>
      <c r="J26" s="9"/>
      <c r="K26" s="9"/>
      <c r="L26" s="9"/>
      <c r="M26" s="9"/>
      <c r="N26" s="9"/>
      <c r="O26" s="9"/>
      <c r="P26" s="9"/>
      <c r="Q26" s="10"/>
      <c r="R26" s="9"/>
      <c r="S26" s="11"/>
      <c r="T26" s="11"/>
      <c r="U26" s="12"/>
    </row>
    <row r="27" ht="15.75" customHeight="1">
      <c r="B27" s="70" t="s">
        <v>29</v>
      </c>
      <c r="D27" s="15">
        <f>SMOOTHLINE!I19</f>
        <v>0</v>
      </c>
      <c r="E27" s="16">
        <f>SMOOTHLINE!J19</f>
        <v>0</v>
      </c>
      <c r="F27" s="17">
        <f>SMOOTHLINE!K19</f>
        <v>0</v>
      </c>
      <c r="G27" s="18">
        <f>SMOOTHLINE!L19</f>
        <v>0</v>
      </c>
      <c r="H27" s="19">
        <f>SMOOTHLINE!M19</f>
        <v>0</v>
      </c>
      <c r="I27" s="20">
        <f>SMOOTHLINE!N19</f>
        <v>0</v>
      </c>
      <c r="J27" s="21">
        <f>SMOOTHLINE!O19</f>
        <v>0</v>
      </c>
      <c r="K27" s="22">
        <f>SMOOTHLINE!P19</f>
        <v>0</v>
      </c>
      <c r="L27" s="23">
        <f>SMOOTHLINE!Q19</f>
        <v>0</v>
      </c>
      <c r="M27" s="24">
        <f>SMOOTHLINE!R19</f>
        <v>0</v>
      </c>
      <c r="N27" s="25">
        <f>SMOOTHLINE!S19</f>
        <v>0</v>
      </c>
      <c r="O27" s="26">
        <f>SMOOTHLINE!T19</f>
        <v>0</v>
      </c>
      <c r="P27" s="27">
        <f>SMOOTHLINE!U19</f>
        <v>0</v>
      </c>
      <c r="Q27" s="28">
        <f>SMOOTHLINE!V19</f>
        <v>0</v>
      </c>
      <c r="R27" s="29">
        <f>SMOOTHLINE!W19</f>
        <v>0</v>
      </c>
      <c r="S27" s="29">
        <f>SMOOTHLINE!X19</f>
        <v>0</v>
      </c>
      <c r="T27" s="29">
        <f>SMOOTHLINE!Y19</f>
        <v>0</v>
      </c>
      <c r="U27" s="30">
        <f>SMOOTHLINE!Z19</f>
        <v>0</v>
      </c>
    </row>
    <row r="28" ht="15.75" customHeight="1">
      <c r="C28" s="32"/>
      <c r="D28" s="9"/>
      <c r="E28" s="9"/>
      <c r="F28" s="9"/>
      <c r="G28" s="10"/>
      <c r="H28" s="9"/>
      <c r="I28" s="9"/>
      <c r="J28" s="9"/>
      <c r="K28" s="9"/>
      <c r="L28" s="9"/>
      <c r="M28" s="9"/>
      <c r="N28" s="9"/>
      <c r="O28" s="9"/>
      <c r="P28" s="9"/>
      <c r="Q28" s="10"/>
      <c r="R28" s="9"/>
      <c r="S28" s="11"/>
      <c r="T28" s="11"/>
      <c r="U28" s="12"/>
    </row>
    <row r="29" ht="15.75" customHeight="1">
      <c r="B29" s="70" t="s">
        <v>30</v>
      </c>
      <c r="D29" s="15">
        <f>SMOOTHLINE!I56</f>
        <v>0</v>
      </c>
      <c r="E29" s="16">
        <f>SMOOTHLINE!J56</f>
        <v>0</v>
      </c>
      <c r="F29" s="17">
        <f>SMOOTHLINE!K56</f>
        <v>0</v>
      </c>
      <c r="G29" s="18">
        <f>SMOOTHLINE!L56</f>
        <v>0</v>
      </c>
      <c r="H29" s="19">
        <f>SMOOTHLINE!M56</f>
        <v>0</v>
      </c>
      <c r="I29" s="20">
        <f>SMOOTHLINE!N56</f>
        <v>0</v>
      </c>
      <c r="J29" s="21">
        <f>SMOOTHLINE!O56</f>
        <v>0</v>
      </c>
      <c r="K29" s="22">
        <f>SMOOTHLINE!P56</f>
        <v>0</v>
      </c>
      <c r="L29" s="23">
        <f>SMOOTHLINE!Q56</f>
        <v>0</v>
      </c>
      <c r="M29" s="24">
        <f>SMOOTHLINE!R56</f>
        <v>0</v>
      </c>
      <c r="N29" s="25">
        <f>SMOOTHLINE!S56</f>
        <v>0</v>
      </c>
      <c r="O29" s="26">
        <f>SMOOTHLINE!T56</f>
        <v>0</v>
      </c>
      <c r="P29" s="27">
        <f>SMOOTHLINE!U56</f>
        <v>0</v>
      </c>
      <c r="Q29" s="28">
        <f>SMOOTHLINE!V56</f>
        <v>0</v>
      </c>
      <c r="R29" s="29">
        <f>SMOOTHLINE!W56</f>
        <v>0</v>
      </c>
      <c r="S29" s="29">
        <f>SMOOTHLINE!X56</f>
        <v>0</v>
      </c>
      <c r="T29" s="29">
        <f>SMOOTHLINE!Y56</f>
        <v>0</v>
      </c>
      <c r="U29" s="30">
        <f>SMOOTHLINE!Z56</f>
        <v>0</v>
      </c>
    </row>
    <row r="30" ht="15.75" customHeight="1">
      <c r="B30" s="71"/>
      <c r="D30" s="9"/>
      <c r="E30" s="9"/>
      <c r="F30" s="9"/>
      <c r="G30" s="10"/>
      <c r="H30" s="9"/>
      <c r="I30" s="9"/>
      <c r="J30" s="9"/>
      <c r="K30" s="9"/>
      <c r="L30" s="9"/>
      <c r="M30" s="9"/>
      <c r="N30" s="9"/>
      <c r="O30" s="9"/>
      <c r="P30" s="9"/>
      <c r="Q30" s="10"/>
      <c r="R30" s="11"/>
      <c r="S30" s="11"/>
      <c r="T30" s="11"/>
      <c r="U30" s="12"/>
    </row>
    <row r="31" ht="15.75" customHeight="1">
      <c r="B31" s="63" t="s">
        <v>31</v>
      </c>
      <c r="D31" s="15">
        <f>'HARD BOILED DT'!I22</f>
        <v>0</v>
      </c>
      <c r="E31" s="16">
        <f>'HARD BOILED DT'!J22</f>
        <v>0</v>
      </c>
      <c r="F31" s="17">
        <f>'HARD BOILED DT'!K22</f>
        <v>0</v>
      </c>
      <c r="G31" s="18">
        <f>'HARD BOILED DT'!L22</f>
        <v>0</v>
      </c>
      <c r="H31" s="19">
        <f>'HARD BOILED DT'!M22</f>
        <v>0</v>
      </c>
      <c r="I31" s="20">
        <f>'HARD BOILED DT'!N22</f>
        <v>0</v>
      </c>
      <c r="J31" s="21">
        <f>'HARD BOILED DT'!O22</f>
        <v>0</v>
      </c>
      <c r="K31" s="22">
        <f>'HARD BOILED DT'!P22</f>
        <v>0</v>
      </c>
      <c r="L31" s="23">
        <f>'HARD BOILED DT'!Q22</f>
        <v>0</v>
      </c>
      <c r="M31" s="24">
        <f>'HARD BOILED DT'!R22</f>
        <v>0</v>
      </c>
      <c r="N31" s="25">
        <f>'HARD BOILED DT'!S22</f>
        <v>0</v>
      </c>
      <c r="O31" s="26">
        <f>'HARD BOILED DT'!T22</f>
        <v>0</v>
      </c>
      <c r="P31" s="27">
        <f>'HARD BOILED DT'!U22</f>
        <v>0</v>
      </c>
      <c r="Q31" s="28">
        <f>'HARD BOILED DT'!V22</f>
        <v>0</v>
      </c>
      <c r="R31" s="29">
        <f>'HARD BOILED DT'!W22</f>
        <v>0</v>
      </c>
      <c r="S31" s="29">
        <f>'HARD BOILED DT'!X22</f>
        <v>0</v>
      </c>
      <c r="T31" s="72">
        <f>'HARD BOILED DT'!Y22</f>
        <v>0</v>
      </c>
      <c r="U31" s="30">
        <f>'HARD BOILED DT'!Z22</f>
        <v>0</v>
      </c>
    </row>
    <row r="32" ht="15.75" customHeight="1">
      <c r="U32" s="36"/>
    </row>
    <row r="33" ht="15.75" customHeight="1">
      <c r="B33" s="73" t="s">
        <v>32</v>
      </c>
      <c r="D33" s="15">
        <f>'DOWN JUG'!G8</f>
        <v>0</v>
      </c>
      <c r="E33" s="16">
        <f>'DOWN JUG'!H8</f>
        <v>0</v>
      </c>
      <c r="F33" s="17">
        <f>'DOWN JUG'!I8</f>
        <v>0</v>
      </c>
      <c r="G33" s="18">
        <f>'DOWN JUG'!J8</f>
        <v>0</v>
      </c>
      <c r="H33" s="19">
        <f>'DOWN JUG'!K8</f>
        <v>0</v>
      </c>
      <c r="I33" s="20">
        <f>'DOWN JUG'!L8</f>
        <v>0</v>
      </c>
      <c r="J33" s="21">
        <f>'DOWN JUG'!M8</f>
        <v>0</v>
      </c>
      <c r="K33" s="22">
        <f>'DOWN JUG'!N8</f>
        <v>0</v>
      </c>
      <c r="L33" s="23">
        <f>'DOWN JUG'!O8</f>
        <v>0</v>
      </c>
      <c r="M33" s="24">
        <f>'DOWN JUG'!P8</f>
        <v>0</v>
      </c>
      <c r="N33" s="25">
        <f>'DOWN JUG'!Q8</f>
        <v>0</v>
      </c>
      <c r="O33" s="26">
        <f>'DOWN JUG'!R8</f>
        <v>0</v>
      </c>
      <c r="P33" s="27">
        <f>'DOWN JUG'!S8</f>
        <v>0</v>
      </c>
      <c r="Q33" s="28">
        <f>'DOWN JUG'!T8</f>
        <v>0</v>
      </c>
      <c r="R33" s="29">
        <f>'DOWN JUG'!U8</f>
        <v>0</v>
      </c>
      <c r="S33" s="29">
        <f>'DOWN JUG'!V8</f>
        <v>0</v>
      </c>
      <c r="T33" s="72">
        <f>'DOWN JUG'!W8</f>
        <v>0</v>
      </c>
      <c r="U33" s="30">
        <f>'DOWN JUG'!X8</f>
        <v>0</v>
      </c>
    </row>
    <row r="34" ht="15.75" customHeight="1"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4"/>
      <c r="V34" s="71"/>
    </row>
    <row r="35" ht="15.75" customHeight="1">
      <c r="B35" s="75" t="s">
        <v>33</v>
      </c>
      <c r="D35" s="43">
        <f>'THERMO PLASTIC MACROS'!H48</f>
        <v>0</v>
      </c>
      <c r="E35" s="16">
        <f>'THERMO PLASTIC MACROS'!I48</f>
        <v>0</v>
      </c>
      <c r="F35" s="17">
        <f>'THERMO PLASTIC MACROS'!J48</f>
        <v>0</v>
      </c>
      <c r="G35" s="18">
        <f>'THERMO PLASTIC MACROS'!K48</f>
        <v>0</v>
      </c>
      <c r="H35" s="19">
        <f>'THERMO PLASTIC MACROS'!L48</f>
        <v>0</v>
      </c>
      <c r="I35" s="20">
        <f>'THERMO PLASTIC MACROS'!M48</f>
        <v>0</v>
      </c>
      <c r="J35" s="21">
        <f>'THERMO PLASTIC MACROS'!N48</f>
        <v>0</v>
      </c>
      <c r="K35" s="22">
        <f>'THERMO PLASTIC MACROS'!O48</f>
        <v>0</v>
      </c>
      <c r="L35" s="23">
        <f>'THERMO PLASTIC MACROS'!P48</f>
        <v>0</v>
      </c>
      <c r="M35" s="57" t="s">
        <v>34</v>
      </c>
      <c r="N35" s="57" t="s">
        <v>34</v>
      </c>
      <c r="O35" s="26">
        <f>'THERMO PLASTIC MACROS'!R48</f>
        <v>0</v>
      </c>
      <c r="P35" s="27">
        <f>'THERMO PLASTIC MACROS'!S48</f>
        <v>0</v>
      </c>
      <c r="Q35" s="76">
        <f>'THERMO PLASTIC MACROS'!T48</f>
        <v>0</v>
      </c>
      <c r="R35" s="29">
        <f>'THERMO PLASTIC MACROS'!S48</f>
        <v>0</v>
      </c>
      <c r="S35" s="29">
        <f>'THERMO PLASTIC MACROS'!S48</f>
        <v>0</v>
      </c>
      <c r="T35" s="29">
        <f>'THERMO PLASTIC MACROS'!T48</f>
        <v>0</v>
      </c>
      <c r="U35" s="30">
        <f>'THERMO PLASTIC MACROS'!U48</f>
        <v>0</v>
      </c>
    </row>
    <row r="36" ht="15.75" customHeight="1">
      <c r="B36" s="71"/>
      <c r="C36" s="32"/>
      <c r="D36" s="9"/>
      <c r="E36" s="9"/>
      <c r="F36" s="9"/>
      <c r="G36" s="10"/>
      <c r="H36" s="9"/>
      <c r="I36" s="9"/>
      <c r="J36" s="9"/>
      <c r="K36" s="9"/>
      <c r="L36" s="9"/>
      <c r="M36" s="9"/>
      <c r="N36" s="9"/>
      <c r="O36" s="9"/>
      <c r="P36" s="9"/>
      <c r="Q36" s="10"/>
      <c r="R36" s="11"/>
      <c r="S36" s="11"/>
      <c r="T36" s="11"/>
      <c r="U36" s="12"/>
    </row>
    <row r="37" ht="15.75" customHeight="1">
      <c r="B37" s="77" t="s">
        <v>35</v>
      </c>
      <c r="D37" s="43">
        <f>Macros!J55</f>
        <v>0</v>
      </c>
      <c r="E37" s="44">
        <f>Macros!K55</f>
        <v>0</v>
      </c>
      <c r="F37" s="78">
        <f>Macros!L55</f>
        <v>0</v>
      </c>
      <c r="G37" s="79">
        <f>Macros!M55</f>
        <v>0</v>
      </c>
      <c r="H37" s="80">
        <v>0.0</v>
      </c>
      <c r="I37" s="81">
        <v>0.0</v>
      </c>
      <c r="J37" s="49">
        <v>0.0</v>
      </c>
      <c r="K37" s="50">
        <f>Macros!N55</f>
        <v>0</v>
      </c>
      <c r="L37" s="51">
        <f>Macros!O55</f>
        <v>0</v>
      </c>
      <c r="M37" s="57" t="s">
        <v>34</v>
      </c>
      <c r="N37" s="57" t="s">
        <v>34</v>
      </c>
      <c r="O37" s="82">
        <f>Macros!Q55</f>
        <v>0</v>
      </c>
      <c r="P37" s="57">
        <f>Macros!R55</f>
        <v>0</v>
      </c>
      <c r="Q37" s="28">
        <f>Macros!P55</f>
        <v>0</v>
      </c>
      <c r="R37" s="57">
        <f>Macros!S55</f>
        <v>0</v>
      </c>
      <c r="S37" s="57">
        <f>Macros!S55</f>
        <v>0</v>
      </c>
      <c r="T37" s="57">
        <f>Macros!T55</f>
        <v>0</v>
      </c>
      <c r="U37" s="83">
        <f>Macros!U55</f>
        <v>0</v>
      </c>
    </row>
    <row r="38" ht="15.75" customHeight="1">
      <c r="C38" s="32"/>
      <c r="D38" s="9"/>
      <c r="E38" s="9"/>
      <c r="F38" s="9"/>
      <c r="G38" s="10"/>
      <c r="H38" s="9"/>
      <c r="I38" s="9"/>
      <c r="J38" s="9"/>
      <c r="K38" s="9"/>
      <c r="L38" s="9"/>
      <c r="M38" s="9"/>
      <c r="N38" s="9"/>
      <c r="O38" s="9"/>
      <c r="P38" s="9"/>
      <c r="Q38" s="10"/>
      <c r="R38" s="9"/>
      <c r="S38" s="11"/>
      <c r="T38" s="11"/>
      <c r="U38" s="12"/>
    </row>
    <row r="39" ht="15.75" customHeight="1">
      <c r="B39" s="84" t="s">
        <v>36</v>
      </c>
      <c r="C39" s="4"/>
      <c r="D39" s="43">
        <f t="shared" ref="D39:Q39" si="1">SUM(D7:D25)</f>
        <v>0</v>
      </c>
      <c r="E39" s="44">
        <f t="shared" si="1"/>
        <v>0</v>
      </c>
      <c r="F39" s="78">
        <f t="shared" si="1"/>
        <v>0</v>
      </c>
      <c r="G39" s="79">
        <f t="shared" si="1"/>
        <v>0</v>
      </c>
      <c r="H39" s="80">
        <f t="shared" si="1"/>
        <v>0</v>
      </c>
      <c r="I39" s="81">
        <f t="shared" si="1"/>
        <v>0</v>
      </c>
      <c r="J39" s="49">
        <f t="shared" si="1"/>
        <v>0</v>
      </c>
      <c r="K39" s="50">
        <f t="shared" si="1"/>
        <v>0</v>
      </c>
      <c r="L39" s="51">
        <f t="shared" si="1"/>
        <v>0</v>
      </c>
      <c r="M39" s="57">
        <f t="shared" si="1"/>
        <v>0</v>
      </c>
      <c r="N39" s="57">
        <f t="shared" si="1"/>
        <v>0</v>
      </c>
      <c r="O39" s="82">
        <f t="shared" si="1"/>
        <v>0</v>
      </c>
      <c r="P39" s="57">
        <f t="shared" si="1"/>
        <v>0</v>
      </c>
      <c r="Q39" s="28">
        <f t="shared" si="1"/>
        <v>0</v>
      </c>
      <c r="R39" s="11"/>
      <c r="S39" s="11"/>
      <c r="T39" s="11"/>
      <c r="U39" s="12"/>
    </row>
    <row r="40" ht="15.75" customHeight="1">
      <c r="G40" s="85"/>
      <c r="U40" s="1"/>
    </row>
    <row r="41" ht="15.75" customHeight="1">
      <c r="B41" s="86" t="s">
        <v>37</v>
      </c>
      <c r="D41" s="87" t="s">
        <v>38</v>
      </c>
      <c r="E41" s="3"/>
      <c r="F41" s="4"/>
      <c r="G41" s="88"/>
      <c r="H41" s="3"/>
      <c r="I41" s="3"/>
      <c r="J41" s="3"/>
      <c r="K41" s="3"/>
      <c r="L41" s="3"/>
      <c r="M41" s="3"/>
      <c r="N41" s="4"/>
      <c r="P41" s="89" t="s">
        <v>39</v>
      </c>
      <c r="Q41" s="90"/>
      <c r="R41" s="91">
        <f>SUM(R7:R37)</f>
        <v>0</v>
      </c>
      <c r="U41" s="1"/>
    </row>
    <row r="42" ht="15.75" customHeight="1">
      <c r="D42" s="87" t="s">
        <v>40</v>
      </c>
      <c r="E42" s="3"/>
      <c r="F42" s="4"/>
      <c r="G42" s="88"/>
      <c r="H42" s="3"/>
      <c r="I42" s="3"/>
      <c r="J42" s="3"/>
      <c r="K42" s="3"/>
      <c r="L42" s="3"/>
      <c r="M42" s="3"/>
      <c r="N42" s="4"/>
      <c r="P42" s="92" t="s">
        <v>41</v>
      </c>
      <c r="Q42" s="93"/>
      <c r="R42" s="91"/>
      <c r="S42" s="91">
        <f>SUM(S7:S37)</f>
        <v>0</v>
      </c>
      <c r="U42" s="1"/>
    </row>
    <row r="43" ht="15.75" customHeight="1">
      <c r="D43" s="94"/>
      <c r="E43" s="94"/>
      <c r="F43" s="94"/>
      <c r="G43" s="88"/>
      <c r="H43" s="3"/>
      <c r="I43" s="3"/>
      <c r="J43" s="3"/>
      <c r="K43" s="3"/>
      <c r="L43" s="3"/>
      <c r="M43" s="3"/>
      <c r="N43" s="4"/>
      <c r="P43" s="95" t="s">
        <v>42</v>
      </c>
      <c r="Q43" s="96"/>
      <c r="R43" s="91"/>
      <c r="S43" s="91"/>
      <c r="T43" s="91">
        <f>SUM(T7:T37)</f>
        <v>0</v>
      </c>
      <c r="U43" s="1"/>
    </row>
    <row r="44" ht="15.75" customHeight="1">
      <c r="D44" s="94"/>
      <c r="E44" s="94"/>
      <c r="F44" s="94"/>
      <c r="G44" s="88"/>
      <c r="H44" s="3"/>
      <c r="I44" s="3"/>
      <c r="J44" s="3"/>
      <c r="K44" s="3"/>
      <c r="L44" s="3"/>
      <c r="M44" s="3"/>
      <c r="N44" s="4"/>
      <c r="P44" s="84" t="s">
        <v>43</v>
      </c>
      <c r="Q44" s="97"/>
      <c r="R44" s="98"/>
      <c r="S44" s="98"/>
      <c r="T44" s="99">
        <f>SUM(U7:U37)</f>
        <v>0</v>
      </c>
      <c r="U44" s="4"/>
    </row>
    <row r="45" ht="15.75" customHeight="1">
      <c r="D45" s="94"/>
      <c r="E45" s="94"/>
      <c r="F45" s="94"/>
      <c r="G45" s="88"/>
      <c r="H45" s="3"/>
      <c r="I45" s="3"/>
      <c r="J45" s="3"/>
      <c r="K45" s="3"/>
      <c r="L45" s="3"/>
      <c r="M45" s="3"/>
      <c r="N45" s="4"/>
      <c r="P45" s="100"/>
      <c r="R45" s="101"/>
      <c r="T45" s="102"/>
    </row>
    <row r="46" ht="15.75" customHeight="1">
      <c r="D46" s="87" t="s">
        <v>44</v>
      </c>
      <c r="E46" s="3"/>
      <c r="F46" s="4"/>
      <c r="G46" s="88"/>
      <c r="H46" s="3"/>
      <c r="I46" s="3"/>
      <c r="J46" s="3"/>
      <c r="K46" s="3"/>
      <c r="L46" s="3"/>
      <c r="M46" s="3"/>
      <c r="N46" s="4"/>
      <c r="P46" s="100"/>
      <c r="R46" s="101"/>
      <c r="T46" s="102"/>
    </row>
    <row r="47" ht="15.75" customHeight="1">
      <c r="D47" s="87" t="s">
        <v>45</v>
      </c>
      <c r="E47" s="3"/>
      <c r="F47" s="4"/>
      <c r="G47" s="103"/>
      <c r="N47" s="104"/>
      <c r="P47" s="100"/>
      <c r="S47" s="94"/>
      <c r="T47" s="102"/>
    </row>
    <row r="48" ht="15.75" customHeight="1">
      <c r="D48" s="87" t="s">
        <v>46</v>
      </c>
      <c r="E48" s="3"/>
      <c r="F48" s="4"/>
      <c r="G48" s="88"/>
      <c r="H48" s="3"/>
      <c r="I48" s="3"/>
      <c r="J48" s="3"/>
      <c r="K48" s="3"/>
      <c r="L48" s="3"/>
      <c r="M48" s="3"/>
      <c r="N48" s="4"/>
      <c r="U48" s="1"/>
    </row>
    <row r="49" ht="15.75" customHeight="1">
      <c r="D49" s="87" t="s">
        <v>47</v>
      </c>
      <c r="E49" s="3"/>
      <c r="F49" s="4"/>
      <c r="G49" s="105"/>
      <c r="H49" s="106"/>
      <c r="I49" s="106"/>
      <c r="J49" s="106"/>
      <c r="K49" s="106"/>
      <c r="L49" s="106"/>
      <c r="M49" s="106"/>
      <c r="N49" s="107"/>
      <c r="U49" s="1"/>
    </row>
    <row r="50" ht="15.75" customHeight="1">
      <c r="D50" s="88" t="s">
        <v>48</v>
      </c>
      <c r="E50" s="3"/>
      <c r="F50" s="4"/>
      <c r="G50" s="88"/>
      <c r="H50" s="3"/>
      <c r="I50" s="3"/>
      <c r="J50" s="3"/>
      <c r="K50" s="3"/>
      <c r="L50" s="3"/>
      <c r="M50" s="3"/>
      <c r="N50" s="4"/>
      <c r="U50" s="1"/>
    </row>
    <row r="51" ht="15.75" customHeight="1">
      <c r="U51" s="1"/>
    </row>
    <row r="52" ht="15.75" customHeight="1">
      <c r="U52" s="1"/>
    </row>
    <row r="53" ht="15.75" customHeight="1">
      <c r="U53" s="1"/>
    </row>
    <row r="54" ht="15.75" customHeight="1">
      <c r="U54" s="1"/>
    </row>
    <row r="55" ht="15.75" customHeight="1">
      <c r="U55" s="1"/>
    </row>
    <row r="56" ht="15.75" customHeight="1">
      <c r="U56" s="1"/>
    </row>
    <row r="57" ht="15.75" customHeight="1">
      <c r="U57" s="1"/>
    </row>
    <row r="58" ht="15.75" customHeight="1">
      <c r="U58" s="1"/>
    </row>
    <row r="59" ht="15.75" customHeight="1">
      <c r="U59" s="1"/>
    </row>
    <row r="60" ht="15.75" customHeight="1">
      <c r="U60" s="1"/>
    </row>
    <row r="61" ht="15.75" customHeight="1">
      <c r="U61" s="1"/>
    </row>
    <row r="62" ht="15.75" customHeight="1">
      <c r="U62" s="1"/>
    </row>
    <row r="63" ht="15.75" customHeight="1">
      <c r="U63" s="1"/>
    </row>
    <row r="64" ht="15.75" customHeight="1">
      <c r="U64" s="1"/>
    </row>
    <row r="65" ht="15.75" customHeight="1">
      <c r="U65" s="1"/>
    </row>
    <row r="66" ht="15.75" customHeight="1">
      <c r="U66" s="1"/>
    </row>
    <row r="67" ht="15.75" customHeight="1">
      <c r="U67" s="1"/>
    </row>
    <row r="68" ht="15.75" customHeight="1">
      <c r="U68" s="1"/>
    </row>
    <row r="69" ht="15.75" customHeight="1">
      <c r="U69" s="1"/>
    </row>
    <row r="70" ht="15.75" customHeight="1">
      <c r="U70" s="1"/>
    </row>
    <row r="71" ht="15.75" customHeight="1">
      <c r="U71" s="1"/>
    </row>
    <row r="72" ht="15.75" customHeight="1">
      <c r="U72" s="1"/>
    </row>
    <row r="73" ht="15.75" customHeight="1">
      <c r="U73" s="1"/>
    </row>
    <row r="74" ht="15.75" customHeight="1">
      <c r="U74" s="1"/>
    </row>
    <row r="75" ht="15.75" customHeight="1">
      <c r="U75" s="1"/>
    </row>
    <row r="76" ht="15.75" customHeight="1">
      <c r="U76" s="1"/>
    </row>
    <row r="77" ht="15.75" customHeight="1">
      <c r="U77" s="1"/>
    </row>
    <row r="78" ht="15.75" customHeight="1">
      <c r="U78" s="1"/>
    </row>
    <row r="79" ht="15.75" customHeight="1">
      <c r="U79" s="1"/>
    </row>
    <row r="80" ht="15.75" customHeight="1">
      <c r="U80" s="1"/>
    </row>
    <row r="81" ht="15.75" customHeight="1">
      <c r="U81" s="1"/>
    </row>
    <row r="82" ht="15.75" customHeight="1">
      <c r="U82" s="1"/>
    </row>
    <row r="83" ht="15.75" customHeight="1">
      <c r="U83" s="1"/>
    </row>
    <row r="84" ht="15.75" customHeight="1">
      <c r="U84" s="1"/>
    </row>
    <row r="85" ht="15.75" customHeight="1">
      <c r="U85" s="1"/>
    </row>
    <row r="86" ht="15.75" customHeight="1">
      <c r="U86" s="1"/>
    </row>
    <row r="87" ht="15.75" customHeight="1">
      <c r="U87" s="1"/>
    </row>
    <row r="88" ht="15.75" customHeight="1">
      <c r="U88" s="1"/>
    </row>
    <row r="89" ht="15.75" customHeight="1">
      <c r="U89" s="1"/>
    </row>
    <row r="90" ht="15.75" customHeight="1">
      <c r="U90" s="1"/>
    </row>
    <row r="91" ht="15.75" customHeight="1">
      <c r="U91" s="1"/>
    </row>
    <row r="92" ht="15.75" customHeight="1">
      <c r="U92" s="1"/>
    </row>
    <row r="93" ht="15.75" customHeight="1">
      <c r="U93" s="1"/>
    </row>
    <row r="94" ht="15.75" customHeight="1">
      <c r="U94" s="1"/>
    </row>
    <row r="95" ht="15.75" customHeight="1">
      <c r="U95" s="1"/>
    </row>
    <row r="96" ht="15.75" customHeight="1">
      <c r="U96" s="1"/>
    </row>
    <row r="97" ht="15.75" customHeight="1">
      <c r="U97" s="1"/>
    </row>
    <row r="98" ht="15.75" customHeight="1">
      <c r="U98" s="1"/>
    </row>
    <row r="99" ht="15.75" customHeight="1">
      <c r="U99" s="1"/>
    </row>
    <row r="100" ht="15.75" customHeight="1">
      <c r="U100" s="1"/>
    </row>
    <row r="101" ht="15.75" customHeight="1">
      <c r="U101" s="1"/>
    </row>
    <row r="102" ht="15.75" customHeight="1">
      <c r="U102" s="1"/>
    </row>
    <row r="103" ht="15.75" customHeight="1">
      <c r="U103" s="1"/>
    </row>
    <row r="104" ht="15.75" customHeight="1">
      <c r="U104" s="1"/>
    </row>
    <row r="105" ht="15.75" customHeight="1">
      <c r="U105" s="1"/>
    </row>
    <row r="106" ht="15.75" customHeight="1">
      <c r="U106" s="1"/>
    </row>
    <row r="107" ht="15.75" customHeight="1">
      <c r="U107" s="1"/>
    </row>
    <row r="108" ht="15.75" customHeight="1">
      <c r="U108" s="1"/>
    </row>
    <row r="109" ht="15.75" customHeight="1">
      <c r="U109" s="1"/>
    </row>
    <row r="110" ht="15.75" customHeight="1">
      <c r="U110" s="1"/>
    </row>
    <row r="111" ht="15.75" customHeight="1">
      <c r="U111" s="1"/>
    </row>
    <row r="112" ht="15.75" customHeight="1">
      <c r="U112" s="1"/>
    </row>
    <row r="113" ht="15.75" customHeight="1">
      <c r="U113" s="1"/>
    </row>
    <row r="114" ht="15.75" customHeight="1">
      <c r="U114" s="1"/>
    </row>
    <row r="115" ht="15.75" customHeight="1">
      <c r="U115" s="1"/>
    </row>
    <row r="116" ht="15.75" customHeight="1">
      <c r="U116" s="1"/>
    </row>
    <row r="117" ht="15.75" customHeight="1">
      <c r="U117" s="1"/>
    </row>
    <row r="118" ht="15.75" customHeight="1">
      <c r="U118" s="1"/>
    </row>
    <row r="119" ht="15.75" customHeight="1">
      <c r="U119" s="1"/>
    </row>
    <row r="120" ht="15.75" customHeight="1">
      <c r="U120" s="1"/>
    </row>
    <row r="121" ht="15.75" customHeight="1">
      <c r="U121" s="1"/>
    </row>
    <row r="122" ht="15.75" customHeight="1">
      <c r="U122" s="1"/>
    </row>
    <row r="123" ht="15.75" customHeight="1">
      <c r="U123" s="1"/>
    </row>
    <row r="124" ht="15.75" customHeight="1">
      <c r="U124" s="1"/>
    </row>
    <row r="125" ht="15.75" customHeight="1">
      <c r="U125" s="1"/>
    </row>
    <row r="126" ht="15.75" customHeight="1">
      <c r="U126" s="1"/>
    </row>
    <row r="127" ht="15.75" customHeight="1">
      <c r="U127" s="1"/>
    </row>
    <row r="128" ht="15.75" customHeight="1">
      <c r="U128" s="1"/>
    </row>
    <row r="129" ht="15.75" customHeight="1">
      <c r="U129" s="1"/>
    </row>
    <row r="130" ht="15.75" customHeight="1">
      <c r="U130" s="1"/>
    </row>
    <row r="131" ht="15.75" customHeight="1">
      <c r="U131" s="1"/>
    </row>
    <row r="132" ht="15.75" customHeight="1">
      <c r="U132" s="1"/>
    </row>
    <row r="133" ht="15.75" customHeight="1">
      <c r="U133" s="1"/>
    </row>
    <row r="134" ht="15.75" customHeight="1">
      <c r="U134" s="1"/>
    </row>
    <row r="135" ht="15.75" customHeight="1">
      <c r="U135" s="1"/>
    </row>
    <row r="136" ht="15.75" customHeight="1">
      <c r="U136" s="1"/>
    </row>
    <row r="137" ht="15.75" customHeight="1">
      <c r="U137" s="1"/>
    </row>
    <row r="138" ht="15.75" customHeight="1">
      <c r="U138" s="1"/>
    </row>
    <row r="139" ht="15.75" customHeight="1">
      <c r="U139" s="1"/>
    </row>
    <row r="140" ht="15.75" customHeight="1">
      <c r="U140" s="1"/>
    </row>
    <row r="141" ht="15.75" customHeight="1">
      <c r="U141" s="1"/>
    </row>
    <row r="142" ht="15.75" customHeight="1">
      <c r="U142" s="1"/>
    </row>
    <row r="143" ht="15.75" customHeight="1">
      <c r="U143" s="1"/>
    </row>
    <row r="144" ht="15.75" customHeight="1">
      <c r="U144" s="1"/>
    </row>
    <row r="145" ht="15.75" customHeight="1">
      <c r="U145" s="1"/>
    </row>
    <row r="146" ht="15.75" customHeight="1">
      <c r="U146" s="1"/>
    </row>
    <row r="147" ht="15.75" customHeight="1">
      <c r="U147" s="1"/>
    </row>
    <row r="148" ht="15.75" customHeight="1">
      <c r="U148" s="1"/>
    </row>
    <row r="149" ht="15.75" customHeight="1">
      <c r="U149" s="1"/>
    </row>
    <row r="150" ht="15.75" customHeight="1">
      <c r="U150" s="1"/>
    </row>
    <row r="151" ht="15.75" customHeight="1">
      <c r="U151" s="1"/>
    </row>
    <row r="152" ht="15.75" customHeight="1">
      <c r="U152" s="1"/>
    </row>
    <row r="153" ht="15.75" customHeight="1">
      <c r="U153" s="1"/>
    </row>
    <row r="154" ht="15.75" customHeight="1">
      <c r="U154" s="1"/>
    </row>
    <row r="155" ht="15.75" customHeight="1">
      <c r="U155" s="1"/>
    </row>
    <row r="156" ht="15.75" customHeight="1">
      <c r="U156" s="1"/>
    </row>
    <row r="157" ht="15.75" customHeight="1">
      <c r="U157" s="1"/>
    </row>
    <row r="158" ht="15.75" customHeight="1">
      <c r="U158" s="1"/>
    </row>
    <row r="159" ht="15.75" customHeight="1">
      <c r="U159" s="1"/>
    </row>
    <row r="160" ht="15.75" customHeight="1">
      <c r="U160" s="1"/>
    </row>
    <row r="161" ht="15.75" customHeight="1">
      <c r="U161" s="1"/>
    </row>
    <row r="162" ht="15.75" customHeight="1">
      <c r="U162" s="1"/>
    </row>
    <row r="163" ht="15.75" customHeight="1">
      <c r="U163" s="1"/>
    </row>
    <row r="164" ht="15.75" customHeight="1">
      <c r="U164" s="1"/>
    </row>
    <row r="165" ht="15.75" customHeight="1">
      <c r="U165" s="1"/>
    </row>
    <row r="166" ht="15.75" customHeight="1">
      <c r="U166" s="1"/>
    </row>
    <row r="167" ht="15.75" customHeight="1">
      <c r="U167" s="1"/>
    </row>
    <row r="168" ht="15.75" customHeight="1">
      <c r="U168" s="1"/>
    </row>
    <row r="169" ht="15.75" customHeight="1">
      <c r="U169" s="1"/>
    </row>
    <row r="170" ht="15.75" customHeight="1">
      <c r="U170" s="1"/>
    </row>
    <row r="171" ht="15.75" customHeight="1">
      <c r="U171" s="1"/>
    </row>
    <row r="172" ht="15.75" customHeight="1">
      <c r="U172" s="1"/>
    </row>
    <row r="173" ht="15.75" customHeight="1">
      <c r="U173" s="1"/>
    </row>
    <row r="174" ht="15.75" customHeight="1">
      <c r="U174" s="1"/>
    </row>
    <row r="175" ht="15.75" customHeight="1">
      <c r="U175" s="1"/>
    </row>
    <row r="176" ht="15.75" customHeight="1">
      <c r="U176" s="1"/>
    </row>
    <row r="177" ht="15.75" customHeight="1">
      <c r="U177" s="1"/>
    </row>
    <row r="178" ht="15.75" customHeight="1">
      <c r="U178" s="1"/>
    </row>
    <row r="179" ht="15.75" customHeight="1">
      <c r="U179" s="1"/>
    </row>
    <row r="180" ht="15.75" customHeight="1">
      <c r="U180" s="1"/>
    </row>
    <row r="181" ht="15.75" customHeight="1">
      <c r="U181" s="1"/>
    </row>
    <row r="182" ht="15.75" customHeight="1">
      <c r="U182" s="1"/>
    </row>
    <row r="183" ht="15.75" customHeight="1">
      <c r="U183" s="1"/>
    </row>
    <row r="184" ht="15.75" customHeight="1">
      <c r="U184" s="1"/>
    </row>
    <row r="185" ht="15.75" customHeight="1">
      <c r="U185" s="1"/>
    </row>
    <row r="186" ht="15.75" customHeight="1">
      <c r="U186" s="1"/>
    </row>
    <row r="187" ht="15.75" customHeight="1">
      <c r="U187" s="1"/>
    </row>
    <row r="188" ht="15.75" customHeight="1">
      <c r="U188" s="1"/>
    </row>
    <row r="189" ht="15.75" customHeight="1">
      <c r="U189" s="1"/>
    </row>
    <row r="190" ht="15.75" customHeight="1">
      <c r="U190" s="1"/>
    </row>
    <row r="191" ht="15.75" customHeight="1">
      <c r="U191" s="1"/>
    </row>
    <row r="192" ht="15.75" customHeight="1">
      <c r="U192" s="1"/>
    </row>
    <row r="193" ht="15.75" customHeight="1">
      <c r="U193" s="1"/>
    </row>
    <row r="194" ht="15.75" customHeight="1">
      <c r="U194" s="1"/>
    </row>
    <row r="195" ht="15.75" customHeight="1">
      <c r="U195" s="1"/>
    </row>
    <row r="196" ht="15.75" customHeight="1">
      <c r="U196" s="1"/>
    </row>
    <row r="197" ht="15.75" customHeight="1">
      <c r="U197" s="1"/>
    </row>
    <row r="198" ht="15.75" customHeight="1">
      <c r="U198" s="1"/>
    </row>
    <row r="199" ht="15.75" customHeight="1">
      <c r="U199" s="1"/>
    </row>
    <row r="200" ht="15.75" customHeight="1">
      <c r="U200" s="1"/>
    </row>
    <row r="201" ht="15.75" customHeight="1">
      <c r="U201" s="1"/>
    </row>
    <row r="202" ht="15.75" customHeight="1">
      <c r="U202" s="1"/>
    </row>
    <row r="203" ht="15.75" customHeight="1">
      <c r="U203" s="1"/>
    </row>
    <row r="204" ht="15.75" customHeight="1">
      <c r="U204" s="1"/>
    </row>
    <row r="205" ht="15.75" customHeight="1">
      <c r="U205" s="1"/>
    </row>
    <row r="206" ht="15.75" customHeight="1">
      <c r="U206" s="1"/>
    </row>
    <row r="207" ht="15.75" customHeight="1">
      <c r="U207" s="1"/>
    </row>
    <row r="208" ht="15.75" customHeight="1">
      <c r="U208" s="1"/>
    </row>
    <row r="209" ht="15.75" customHeight="1">
      <c r="U209" s="1"/>
    </row>
    <row r="210" ht="15.75" customHeight="1">
      <c r="U210" s="1"/>
    </row>
    <row r="211" ht="15.75" customHeight="1">
      <c r="U211" s="1"/>
    </row>
    <row r="212" ht="15.75" customHeight="1">
      <c r="U212" s="1"/>
    </row>
    <row r="213" ht="15.75" customHeight="1">
      <c r="U213" s="1"/>
    </row>
    <row r="214" ht="15.75" customHeight="1">
      <c r="U214" s="1"/>
    </row>
    <row r="215" ht="15.75" customHeight="1">
      <c r="U215" s="1"/>
    </row>
    <row r="216" ht="15.75" customHeight="1">
      <c r="U216" s="1"/>
    </row>
    <row r="217" ht="15.75" customHeight="1">
      <c r="U217" s="1"/>
    </row>
    <row r="218" ht="15.75" customHeight="1">
      <c r="U218" s="1"/>
    </row>
    <row r="219" ht="15.75" customHeight="1">
      <c r="U219" s="1"/>
    </row>
    <row r="220" ht="15.75" customHeight="1">
      <c r="U220" s="1"/>
    </row>
    <row r="221" ht="15.75" customHeight="1">
      <c r="U221" s="1"/>
    </row>
    <row r="222" ht="15.75" customHeight="1">
      <c r="U222" s="1"/>
    </row>
    <row r="223" ht="15.75" customHeight="1">
      <c r="U223" s="1"/>
    </row>
    <row r="224" ht="15.75" customHeight="1">
      <c r="U224" s="1"/>
    </row>
    <row r="225" ht="15.75" customHeight="1">
      <c r="U225" s="1"/>
    </row>
    <row r="226" ht="15.75" customHeight="1">
      <c r="U226" s="1"/>
    </row>
    <row r="227" ht="15.75" customHeight="1">
      <c r="U227" s="1"/>
    </row>
    <row r="228" ht="15.75" customHeight="1">
      <c r="U228" s="1"/>
    </row>
    <row r="229" ht="15.75" customHeight="1">
      <c r="U229" s="1"/>
    </row>
    <row r="230" ht="15.75" customHeight="1">
      <c r="U230" s="1"/>
    </row>
    <row r="231" ht="15.75" customHeight="1">
      <c r="U231" s="1"/>
    </row>
    <row r="232" ht="15.75" customHeight="1">
      <c r="U232" s="1"/>
    </row>
    <row r="233" ht="15.75" customHeight="1">
      <c r="U233" s="1"/>
    </row>
    <row r="234" ht="15.75" customHeight="1">
      <c r="U234" s="1"/>
    </row>
    <row r="235" ht="15.75" customHeight="1">
      <c r="U235" s="1"/>
    </row>
    <row r="236" ht="15.75" customHeight="1">
      <c r="U236" s="1"/>
    </row>
    <row r="237" ht="15.75" customHeight="1">
      <c r="U237" s="1"/>
    </row>
    <row r="238" ht="15.75" customHeight="1">
      <c r="U238" s="1"/>
    </row>
    <row r="239" ht="15.75" customHeight="1">
      <c r="U239" s="1"/>
    </row>
    <row r="240" ht="15.75" customHeight="1">
      <c r="U240" s="1"/>
    </row>
    <row r="241" ht="15.75" customHeight="1">
      <c r="U241" s="1"/>
    </row>
    <row r="242" ht="15.75" customHeight="1">
      <c r="U242" s="1"/>
    </row>
    <row r="243" ht="15.75" customHeight="1">
      <c r="U243" s="1"/>
    </row>
    <row r="244" ht="15.75" customHeight="1">
      <c r="U244" s="1"/>
    </row>
    <row r="245" ht="15.75" customHeight="1">
      <c r="U245" s="1"/>
    </row>
    <row r="246" ht="15.75" customHeight="1">
      <c r="U246" s="1"/>
    </row>
    <row r="247" ht="15.75" customHeight="1">
      <c r="U247" s="1"/>
    </row>
    <row r="248" ht="15.75" customHeight="1">
      <c r="U248" s="1"/>
    </row>
    <row r="249" ht="15.75" customHeight="1">
      <c r="U249" s="1"/>
    </row>
    <row r="250" ht="15.75" customHeight="1">
      <c r="U250" s="1"/>
    </row>
    <row r="251" ht="15.75" customHeight="1">
      <c r="U251" s="36"/>
    </row>
    <row r="252" ht="15.75" customHeight="1">
      <c r="U252" s="36"/>
    </row>
    <row r="253" ht="15.75" customHeight="1">
      <c r="U253" s="36"/>
    </row>
    <row r="254" ht="15.75" customHeight="1">
      <c r="U254" s="36"/>
    </row>
    <row r="255" ht="15.75" customHeight="1">
      <c r="U255" s="36"/>
    </row>
    <row r="256" ht="15.75" customHeight="1">
      <c r="U256" s="36"/>
    </row>
    <row r="257" ht="15.75" customHeight="1">
      <c r="U257" s="36"/>
    </row>
    <row r="258" ht="15.75" customHeight="1">
      <c r="U258" s="36"/>
    </row>
    <row r="259" ht="15.75" customHeight="1">
      <c r="U259" s="36"/>
    </row>
    <row r="260" ht="15.75" customHeight="1">
      <c r="U260" s="36"/>
    </row>
    <row r="261" ht="15.75" customHeight="1">
      <c r="U261" s="36"/>
    </row>
    <row r="262" ht="15.75" customHeight="1">
      <c r="U262" s="36"/>
    </row>
    <row r="263" ht="15.75" customHeight="1">
      <c r="U263" s="36"/>
    </row>
    <row r="264" ht="15.75" customHeight="1">
      <c r="U264" s="36"/>
    </row>
    <row r="265" ht="15.75" customHeight="1">
      <c r="U265" s="36"/>
    </row>
    <row r="266" ht="15.75" customHeight="1">
      <c r="U266" s="36"/>
    </row>
    <row r="267" ht="15.75" customHeight="1">
      <c r="U267" s="36"/>
    </row>
    <row r="268" ht="15.75" customHeight="1">
      <c r="U268" s="36"/>
    </row>
    <row r="269" ht="15.75" customHeight="1">
      <c r="U269" s="36"/>
    </row>
    <row r="270" ht="15.75" customHeight="1">
      <c r="U270" s="36"/>
    </row>
    <row r="271" ht="15.75" customHeight="1">
      <c r="U271" s="36"/>
    </row>
    <row r="272" ht="15.75" customHeight="1">
      <c r="U272" s="36"/>
    </row>
    <row r="273" ht="15.75" customHeight="1">
      <c r="U273" s="36"/>
    </row>
    <row r="274" ht="15.75" customHeight="1">
      <c r="U274" s="36"/>
    </row>
    <row r="275" ht="15.75" customHeight="1">
      <c r="U275" s="36"/>
    </row>
    <row r="276" ht="15.75" customHeight="1">
      <c r="U276" s="36"/>
    </row>
    <row r="277" ht="15.75" customHeight="1">
      <c r="U277" s="36"/>
    </row>
    <row r="278" ht="15.75" customHeight="1">
      <c r="U278" s="36"/>
    </row>
    <row r="279" ht="15.75" customHeight="1">
      <c r="U279" s="36"/>
    </row>
    <row r="280" ht="15.75" customHeight="1">
      <c r="U280" s="36"/>
    </row>
    <row r="281" ht="15.75" customHeight="1">
      <c r="U281" s="36"/>
    </row>
    <row r="282" ht="15.75" customHeight="1">
      <c r="U282" s="36"/>
    </row>
    <row r="283" ht="15.75" customHeight="1">
      <c r="U283" s="36"/>
    </row>
    <row r="284" ht="15.75" customHeight="1">
      <c r="U284" s="36"/>
    </row>
    <row r="285" ht="15.75" customHeight="1">
      <c r="U285" s="36"/>
    </row>
    <row r="286" ht="15.75" customHeight="1">
      <c r="U286" s="36"/>
    </row>
    <row r="287" ht="15.75" customHeight="1">
      <c r="U287" s="36"/>
    </row>
    <row r="288" ht="15.75" customHeight="1">
      <c r="U288" s="36"/>
    </row>
    <row r="289" ht="15.75" customHeight="1">
      <c r="U289" s="36"/>
    </row>
    <row r="290" ht="15.75" customHeight="1">
      <c r="U290" s="36"/>
    </row>
    <row r="291" ht="15.75" customHeight="1">
      <c r="U291" s="36"/>
    </row>
    <row r="292" ht="15.75" customHeight="1">
      <c r="U292" s="36"/>
    </row>
    <row r="293" ht="15.75" customHeight="1">
      <c r="U293" s="36"/>
    </row>
    <row r="294" ht="15.75" customHeight="1">
      <c r="U294" s="36"/>
    </row>
    <row r="295" ht="15.75" customHeight="1">
      <c r="U295" s="36"/>
    </row>
    <row r="296" ht="15.75" customHeight="1">
      <c r="U296" s="36"/>
    </row>
    <row r="297" ht="15.75" customHeight="1">
      <c r="U297" s="36"/>
    </row>
    <row r="298" ht="15.75" customHeight="1">
      <c r="U298" s="36"/>
    </row>
    <row r="299" ht="15.75" customHeight="1">
      <c r="U299" s="36"/>
    </row>
    <row r="300" ht="15.75" customHeight="1">
      <c r="U300" s="36"/>
    </row>
    <row r="301" ht="15.75" customHeight="1">
      <c r="U301" s="36"/>
    </row>
    <row r="302" ht="15.75" customHeight="1">
      <c r="U302" s="36"/>
    </row>
    <row r="303" ht="15.75" customHeight="1">
      <c r="U303" s="36"/>
    </row>
    <row r="304" ht="15.75" customHeight="1">
      <c r="U304" s="36"/>
    </row>
    <row r="305" ht="15.75" customHeight="1">
      <c r="U305" s="36"/>
    </row>
    <row r="306" ht="15.75" customHeight="1">
      <c r="U306" s="36"/>
    </row>
    <row r="307" ht="15.75" customHeight="1">
      <c r="U307" s="36"/>
    </row>
    <row r="308" ht="15.75" customHeight="1">
      <c r="U308" s="36"/>
    </row>
    <row r="309" ht="15.75" customHeight="1">
      <c r="U309" s="36"/>
    </row>
    <row r="310" ht="15.75" customHeight="1">
      <c r="U310" s="36"/>
    </row>
    <row r="311" ht="15.75" customHeight="1">
      <c r="U311" s="36"/>
    </row>
    <row r="312" ht="15.75" customHeight="1">
      <c r="U312" s="36"/>
    </row>
    <row r="313" ht="15.75" customHeight="1">
      <c r="U313" s="36"/>
    </row>
    <row r="314" ht="15.75" customHeight="1">
      <c r="U314" s="36"/>
    </row>
    <row r="315" ht="15.75" customHeight="1">
      <c r="U315" s="36"/>
    </row>
    <row r="316" ht="15.75" customHeight="1">
      <c r="U316" s="36"/>
    </row>
    <row r="317" ht="15.75" customHeight="1">
      <c r="U317" s="36"/>
    </row>
    <row r="318" ht="15.75" customHeight="1">
      <c r="U318" s="36"/>
    </row>
    <row r="319" ht="15.75" customHeight="1">
      <c r="U319" s="36"/>
    </row>
    <row r="320" ht="15.75" customHeight="1">
      <c r="U320" s="36"/>
    </row>
    <row r="321" ht="15.75" customHeight="1">
      <c r="U321" s="36"/>
    </row>
    <row r="322" ht="15.75" customHeight="1">
      <c r="U322" s="36"/>
    </row>
    <row r="323" ht="15.75" customHeight="1">
      <c r="U323" s="36"/>
    </row>
    <row r="324" ht="15.75" customHeight="1">
      <c r="U324" s="36"/>
    </row>
    <row r="325" ht="15.75" customHeight="1">
      <c r="U325" s="36"/>
    </row>
    <row r="326" ht="15.75" customHeight="1">
      <c r="U326" s="36"/>
    </row>
    <row r="327" ht="15.75" customHeight="1">
      <c r="U327" s="36"/>
    </row>
    <row r="328" ht="15.75" customHeight="1">
      <c r="U328" s="36"/>
    </row>
    <row r="329" ht="15.75" customHeight="1">
      <c r="U329" s="36"/>
    </row>
    <row r="330" ht="15.75" customHeight="1">
      <c r="U330" s="36"/>
    </row>
    <row r="331" ht="15.75" customHeight="1">
      <c r="U331" s="36"/>
    </row>
    <row r="332" ht="15.75" customHeight="1">
      <c r="U332" s="36"/>
    </row>
    <row r="333" ht="15.75" customHeight="1">
      <c r="U333" s="36"/>
    </row>
    <row r="334" ht="15.75" customHeight="1">
      <c r="U334" s="36"/>
    </row>
    <row r="335" ht="15.75" customHeight="1">
      <c r="U335" s="36"/>
    </row>
    <row r="336" ht="15.75" customHeight="1">
      <c r="U336" s="36"/>
    </row>
    <row r="337" ht="15.75" customHeight="1">
      <c r="U337" s="36"/>
    </row>
    <row r="338" ht="15.75" customHeight="1">
      <c r="U338" s="36"/>
    </row>
    <row r="339" ht="15.75" customHeight="1">
      <c r="U339" s="36"/>
    </row>
    <row r="340" ht="15.75" customHeight="1">
      <c r="U340" s="36"/>
    </row>
    <row r="341" ht="15.75" customHeight="1">
      <c r="U341" s="36"/>
    </row>
    <row r="342" ht="15.75" customHeight="1">
      <c r="U342" s="36"/>
    </row>
    <row r="343" ht="15.75" customHeight="1">
      <c r="U343" s="36"/>
    </row>
    <row r="344" ht="15.75" customHeight="1">
      <c r="U344" s="36"/>
    </row>
    <row r="345" ht="15.75" customHeight="1">
      <c r="U345" s="36"/>
    </row>
    <row r="346" ht="15.75" customHeight="1">
      <c r="U346" s="36"/>
    </row>
    <row r="347" ht="15.75" customHeight="1">
      <c r="U347" s="36"/>
    </row>
    <row r="348" ht="15.75" customHeight="1">
      <c r="U348" s="36"/>
    </row>
    <row r="349" ht="15.75" customHeight="1">
      <c r="U349" s="36"/>
    </row>
    <row r="350" ht="15.75" customHeight="1">
      <c r="U350" s="36"/>
    </row>
    <row r="351" ht="15.75" customHeight="1">
      <c r="U351" s="36"/>
    </row>
    <row r="352" ht="15.75" customHeight="1">
      <c r="U352" s="36"/>
    </row>
    <row r="353" ht="15.75" customHeight="1">
      <c r="U353" s="36"/>
    </row>
    <row r="354" ht="15.75" customHeight="1">
      <c r="U354" s="36"/>
    </row>
    <row r="355" ht="15.75" customHeight="1">
      <c r="U355" s="36"/>
    </row>
    <row r="356" ht="15.75" customHeight="1">
      <c r="U356" s="36"/>
    </row>
    <row r="357" ht="15.75" customHeight="1">
      <c r="U357" s="36"/>
    </row>
    <row r="358" ht="15.75" customHeight="1">
      <c r="U358" s="36"/>
    </row>
    <row r="359" ht="15.75" customHeight="1">
      <c r="U359" s="36"/>
    </row>
    <row r="360" ht="15.75" customHeight="1">
      <c r="U360" s="36"/>
    </row>
    <row r="361" ht="15.75" customHeight="1">
      <c r="U361" s="36"/>
    </row>
    <row r="362" ht="15.75" customHeight="1">
      <c r="U362" s="36"/>
    </row>
    <row r="363" ht="15.75" customHeight="1">
      <c r="U363" s="36"/>
    </row>
    <row r="364" ht="15.75" customHeight="1">
      <c r="U364" s="36"/>
    </row>
    <row r="365" ht="15.75" customHeight="1">
      <c r="U365" s="36"/>
    </row>
    <row r="366" ht="15.75" customHeight="1">
      <c r="U366" s="36"/>
    </row>
    <row r="367" ht="15.75" customHeight="1">
      <c r="U367" s="36"/>
    </row>
    <row r="368" ht="15.75" customHeight="1">
      <c r="U368" s="36"/>
    </row>
    <row r="369" ht="15.75" customHeight="1">
      <c r="U369" s="36"/>
    </row>
    <row r="370" ht="15.75" customHeight="1">
      <c r="U370" s="36"/>
    </row>
    <row r="371" ht="15.75" customHeight="1">
      <c r="U371" s="36"/>
    </row>
    <row r="372" ht="15.75" customHeight="1">
      <c r="U372" s="36"/>
    </row>
    <row r="373" ht="15.75" customHeight="1">
      <c r="U373" s="36"/>
    </row>
    <row r="374" ht="15.75" customHeight="1">
      <c r="U374" s="36"/>
    </row>
    <row r="375" ht="15.75" customHeight="1">
      <c r="U375" s="36"/>
    </row>
    <row r="376" ht="15.75" customHeight="1">
      <c r="U376" s="36"/>
    </row>
    <row r="377" ht="15.75" customHeight="1">
      <c r="U377" s="36"/>
    </row>
    <row r="378" ht="15.75" customHeight="1">
      <c r="U378" s="36"/>
    </row>
    <row r="379" ht="15.75" customHeight="1">
      <c r="U379" s="36"/>
    </row>
    <row r="380" ht="15.75" customHeight="1">
      <c r="U380" s="36"/>
    </row>
    <row r="381" ht="15.75" customHeight="1">
      <c r="U381" s="36"/>
    </row>
    <row r="382" ht="15.75" customHeight="1">
      <c r="U382" s="36"/>
    </row>
    <row r="383" ht="15.75" customHeight="1">
      <c r="U383" s="36"/>
    </row>
    <row r="384" ht="15.75" customHeight="1">
      <c r="U384" s="36"/>
    </row>
    <row r="385" ht="15.75" customHeight="1">
      <c r="U385" s="36"/>
    </row>
    <row r="386" ht="15.75" customHeight="1">
      <c r="U386" s="36"/>
    </row>
    <row r="387" ht="15.75" customHeight="1">
      <c r="U387" s="36"/>
    </row>
    <row r="388" ht="15.75" customHeight="1">
      <c r="U388" s="36"/>
    </row>
    <row r="389" ht="15.75" customHeight="1">
      <c r="U389" s="36"/>
    </row>
    <row r="390" ht="15.75" customHeight="1">
      <c r="U390" s="36"/>
    </row>
    <row r="391" ht="15.75" customHeight="1">
      <c r="U391" s="36"/>
    </row>
    <row r="392" ht="15.75" customHeight="1">
      <c r="U392" s="36"/>
    </row>
    <row r="393" ht="15.75" customHeight="1">
      <c r="U393" s="36"/>
    </row>
    <row r="394" ht="15.75" customHeight="1">
      <c r="U394" s="36"/>
    </row>
    <row r="395" ht="15.75" customHeight="1">
      <c r="U395" s="36"/>
    </row>
    <row r="396" ht="15.75" customHeight="1">
      <c r="U396" s="36"/>
    </row>
    <row r="397" ht="15.75" customHeight="1">
      <c r="U397" s="36"/>
    </row>
    <row r="398" ht="15.75" customHeight="1">
      <c r="U398" s="36"/>
    </row>
    <row r="399" ht="15.75" customHeight="1">
      <c r="U399" s="36"/>
    </row>
    <row r="400" ht="15.75" customHeight="1">
      <c r="U400" s="36"/>
    </row>
    <row r="401" ht="15.75" customHeight="1">
      <c r="U401" s="36"/>
    </row>
    <row r="402" ht="15.75" customHeight="1">
      <c r="U402" s="36"/>
    </row>
    <row r="403" ht="15.75" customHeight="1">
      <c r="U403" s="36"/>
    </row>
    <row r="404" ht="15.75" customHeight="1">
      <c r="U404" s="36"/>
    </row>
    <row r="405" ht="15.75" customHeight="1">
      <c r="U405" s="36"/>
    </row>
    <row r="406" ht="15.75" customHeight="1">
      <c r="U406" s="36"/>
    </row>
    <row r="407" ht="15.75" customHeight="1">
      <c r="U407" s="36"/>
    </row>
    <row r="408" ht="15.75" customHeight="1">
      <c r="U408" s="36"/>
    </row>
    <row r="409" ht="15.75" customHeight="1">
      <c r="U409" s="36"/>
    </row>
    <row r="410" ht="15.75" customHeight="1">
      <c r="U410" s="36"/>
    </row>
    <row r="411" ht="15.75" customHeight="1">
      <c r="U411" s="36"/>
    </row>
    <row r="412" ht="15.75" customHeight="1">
      <c r="U412" s="36"/>
    </row>
    <row r="413" ht="15.75" customHeight="1">
      <c r="U413" s="36"/>
    </row>
    <row r="414" ht="15.75" customHeight="1">
      <c r="U414" s="36"/>
    </row>
    <row r="415" ht="15.75" customHeight="1">
      <c r="U415" s="36"/>
    </row>
    <row r="416" ht="15.75" customHeight="1">
      <c r="U416" s="36"/>
    </row>
    <row r="417" ht="15.75" customHeight="1">
      <c r="U417" s="36"/>
    </row>
    <row r="418" ht="15.75" customHeight="1">
      <c r="U418" s="36"/>
    </row>
    <row r="419" ht="15.75" customHeight="1">
      <c r="U419" s="36"/>
    </row>
    <row r="420" ht="15.75" customHeight="1">
      <c r="U420" s="36"/>
    </row>
    <row r="421" ht="15.75" customHeight="1">
      <c r="U421" s="36"/>
    </row>
    <row r="422" ht="15.75" customHeight="1">
      <c r="U422" s="36"/>
    </row>
    <row r="423" ht="15.75" customHeight="1">
      <c r="U423" s="36"/>
    </row>
    <row r="424" ht="15.75" customHeight="1">
      <c r="U424" s="36"/>
    </row>
    <row r="425" ht="15.75" customHeight="1">
      <c r="U425" s="36"/>
    </row>
    <row r="426" ht="15.75" customHeight="1">
      <c r="U426" s="36"/>
    </row>
    <row r="427" ht="15.75" customHeight="1">
      <c r="U427" s="36"/>
    </row>
    <row r="428" ht="15.75" customHeight="1">
      <c r="U428" s="36"/>
    </row>
    <row r="429" ht="15.75" customHeight="1">
      <c r="U429" s="36"/>
    </row>
    <row r="430" ht="15.75" customHeight="1">
      <c r="U430" s="36"/>
    </row>
    <row r="431" ht="15.75" customHeight="1">
      <c r="U431" s="36"/>
    </row>
    <row r="432" ht="15.75" customHeight="1">
      <c r="U432" s="36"/>
    </row>
    <row r="433" ht="15.75" customHeight="1">
      <c r="U433" s="36"/>
    </row>
    <row r="434" ht="15.75" customHeight="1">
      <c r="U434" s="36"/>
    </row>
    <row r="435" ht="15.75" customHeight="1">
      <c r="U435" s="36"/>
    </row>
    <row r="436" ht="15.75" customHeight="1">
      <c r="U436" s="36"/>
    </row>
    <row r="437" ht="15.75" customHeight="1">
      <c r="U437" s="36"/>
    </row>
    <row r="438" ht="15.75" customHeight="1">
      <c r="U438" s="36"/>
    </row>
    <row r="439" ht="15.75" customHeight="1">
      <c r="U439" s="36"/>
    </row>
    <row r="440" ht="15.75" customHeight="1">
      <c r="U440" s="36"/>
    </row>
    <row r="441" ht="15.75" customHeight="1">
      <c r="U441" s="36"/>
    </row>
    <row r="442" ht="15.75" customHeight="1">
      <c r="U442" s="36"/>
    </row>
    <row r="443" ht="15.75" customHeight="1">
      <c r="U443" s="36"/>
    </row>
    <row r="444" ht="15.75" customHeight="1">
      <c r="U444" s="36"/>
    </row>
    <row r="445" ht="15.75" customHeight="1">
      <c r="U445" s="36"/>
    </row>
    <row r="446" ht="15.75" customHeight="1">
      <c r="U446" s="36"/>
    </row>
    <row r="447" ht="15.75" customHeight="1">
      <c r="U447" s="36"/>
    </row>
    <row r="448" ht="15.75" customHeight="1">
      <c r="U448" s="36"/>
    </row>
    <row r="449" ht="15.75" customHeight="1">
      <c r="U449" s="36"/>
    </row>
    <row r="450" ht="15.75" customHeight="1">
      <c r="U450" s="36"/>
    </row>
    <row r="451" ht="15.75" customHeight="1">
      <c r="U451" s="36"/>
    </row>
    <row r="452" ht="15.75" customHeight="1">
      <c r="U452" s="36"/>
    </row>
    <row r="453" ht="15.75" customHeight="1">
      <c r="U453" s="36"/>
    </row>
    <row r="454" ht="15.75" customHeight="1">
      <c r="U454" s="36"/>
    </row>
    <row r="455" ht="15.75" customHeight="1">
      <c r="U455" s="36"/>
    </row>
    <row r="456" ht="15.75" customHeight="1">
      <c r="U456" s="36"/>
    </row>
    <row r="457" ht="15.75" customHeight="1">
      <c r="U457" s="36"/>
    </row>
    <row r="458" ht="15.75" customHeight="1">
      <c r="U458" s="36"/>
    </row>
    <row r="459" ht="15.75" customHeight="1">
      <c r="U459" s="36"/>
    </row>
    <row r="460" ht="15.75" customHeight="1">
      <c r="U460" s="36"/>
    </row>
    <row r="461" ht="15.75" customHeight="1">
      <c r="U461" s="36"/>
    </row>
    <row r="462" ht="15.75" customHeight="1">
      <c r="U462" s="36"/>
    </row>
    <row r="463" ht="15.75" customHeight="1">
      <c r="U463" s="36"/>
    </row>
    <row r="464" ht="15.75" customHeight="1">
      <c r="U464" s="36"/>
    </row>
    <row r="465" ht="15.75" customHeight="1">
      <c r="U465" s="36"/>
    </row>
    <row r="466" ht="15.75" customHeight="1">
      <c r="U466" s="36"/>
    </row>
    <row r="467" ht="15.75" customHeight="1">
      <c r="U467" s="36"/>
    </row>
    <row r="468" ht="15.75" customHeight="1">
      <c r="U468" s="36"/>
    </row>
    <row r="469" ht="15.75" customHeight="1">
      <c r="U469" s="36"/>
    </row>
    <row r="470" ht="15.75" customHeight="1">
      <c r="U470" s="36"/>
    </row>
    <row r="471" ht="15.75" customHeight="1">
      <c r="U471" s="36"/>
    </row>
    <row r="472" ht="15.75" customHeight="1">
      <c r="U472" s="36"/>
    </row>
    <row r="473" ht="15.75" customHeight="1">
      <c r="U473" s="36"/>
    </row>
    <row r="474" ht="15.75" customHeight="1">
      <c r="U474" s="36"/>
    </row>
    <row r="475" ht="15.75" customHeight="1">
      <c r="U475" s="36"/>
    </row>
    <row r="476" ht="15.75" customHeight="1">
      <c r="U476" s="36"/>
    </row>
    <row r="477" ht="15.75" customHeight="1">
      <c r="U477" s="36"/>
    </row>
    <row r="478" ht="15.75" customHeight="1">
      <c r="U478" s="36"/>
    </row>
    <row r="479" ht="15.75" customHeight="1">
      <c r="U479" s="36"/>
    </row>
    <row r="480" ht="15.75" customHeight="1">
      <c r="U480" s="36"/>
    </row>
    <row r="481" ht="15.75" customHeight="1">
      <c r="U481" s="36"/>
    </row>
    <row r="482" ht="15.75" customHeight="1">
      <c r="U482" s="36"/>
    </row>
    <row r="483" ht="15.75" customHeight="1">
      <c r="U483" s="36"/>
    </row>
    <row r="484" ht="15.75" customHeight="1">
      <c r="U484" s="36"/>
    </row>
    <row r="485" ht="15.75" customHeight="1">
      <c r="U485" s="36"/>
    </row>
    <row r="486" ht="15.75" customHeight="1">
      <c r="U486" s="36"/>
    </row>
    <row r="487" ht="15.75" customHeight="1">
      <c r="U487" s="36"/>
    </row>
    <row r="488" ht="15.75" customHeight="1">
      <c r="U488" s="36"/>
    </row>
    <row r="489" ht="15.75" customHeight="1">
      <c r="U489" s="36"/>
    </row>
    <row r="490" ht="15.75" customHeight="1">
      <c r="U490" s="36"/>
    </row>
    <row r="491" ht="15.75" customHeight="1">
      <c r="U491" s="36"/>
    </row>
    <row r="492" ht="15.75" customHeight="1">
      <c r="U492" s="36"/>
    </row>
    <row r="493" ht="15.75" customHeight="1">
      <c r="U493" s="36"/>
    </row>
    <row r="494" ht="15.75" customHeight="1">
      <c r="U494" s="36"/>
    </row>
    <row r="495" ht="15.75" customHeight="1">
      <c r="U495" s="36"/>
    </row>
    <row r="496" ht="15.75" customHeight="1">
      <c r="U496" s="36"/>
    </row>
    <row r="497" ht="15.75" customHeight="1">
      <c r="U497" s="36"/>
    </row>
    <row r="498" ht="15.75" customHeight="1">
      <c r="U498" s="36"/>
    </row>
    <row r="499" ht="15.75" customHeight="1">
      <c r="U499" s="36"/>
    </row>
    <row r="500" ht="15.75" customHeight="1">
      <c r="U500" s="36"/>
    </row>
    <row r="501" ht="15.75" customHeight="1">
      <c r="U501" s="36"/>
    </row>
    <row r="502" ht="15.75" customHeight="1">
      <c r="U502" s="36"/>
    </row>
    <row r="503" ht="15.75" customHeight="1">
      <c r="U503" s="36"/>
    </row>
    <row r="504" ht="15.75" customHeight="1">
      <c r="U504" s="36"/>
    </row>
    <row r="505" ht="15.75" customHeight="1">
      <c r="U505" s="36"/>
    </row>
    <row r="506" ht="15.75" customHeight="1">
      <c r="U506" s="36"/>
    </row>
    <row r="507" ht="15.75" customHeight="1">
      <c r="U507" s="36"/>
    </row>
    <row r="508" ht="15.75" customHeight="1">
      <c r="U508" s="36"/>
    </row>
    <row r="509" ht="15.75" customHeight="1">
      <c r="U509" s="36"/>
    </row>
    <row r="510" ht="15.75" customHeight="1">
      <c r="U510" s="36"/>
    </row>
    <row r="511" ht="15.75" customHeight="1">
      <c r="U511" s="36"/>
    </row>
    <row r="512" ht="15.75" customHeight="1">
      <c r="U512" s="36"/>
    </row>
    <row r="513" ht="15.75" customHeight="1">
      <c r="U513" s="36"/>
    </row>
    <row r="514" ht="15.75" customHeight="1">
      <c r="U514" s="36"/>
    </row>
    <row r="515" ht="15.75" customHeight="1">
      <c r="U515" s="36"/>
    </row>
    <row r="516" ht="15.75" customHeight="1">
      <c r="U516" s="36"/>
    </row>
    <row r="517" ht="15.75" customHeight="1">
      <c r="U517" s="36"/>
    </row>
    <row r="518" ht="15.75" customHeight="1">
      <c r="U518" s="36"/>
    </row>
    <row r="519" ht="15.75" customHeight="1">
      <c r="U519" s="36"/>
    </row>
    <row r="520" ht="15.75" customHeight="1">
      <c r="U520" s="36"/>
    </row>
    <row r="521" ht="15.75" customHeight="1">
      <c r="U521" s="36"/>
    </row>
    <row r="522" ht="15.75" customHeight="1">
      <c r="U522" s="36"/>
    </row>
    <row r="523" ht="15.75" customHeight="1">
      <c r="U523" s="36"/>
    </row>
    <row r="524" ht="15.75" customHeight="1">
      <c r="U524" s="36"/>
    </row>
    <row r="525" ht="15.75" customHeight="1">
      <c r="U525" s="36"/>
    </row>
    <row r="526" ht="15.75" customHeight="1">
      <c r="U526" s="36"/>
    </row>
    <row r="527" ht="15.75" customHeight="1">
      <c r="U527" s="36"/>
    </row>
    <row r="528" ht="15.75" customHeight="1">
      <c r="U528" s="36"/>
    </row>
    <row r="529" ht="15.75" customHeight="1">
      <c r="U529" s="36"/>
    </row>
    <row r="530" ht="15.75" customHeight="1">
      <c r="U530" s="36"/>
    </row>
    <row r="531" ht="15.75" customHeight="1">
      <c r="U531" s="36"/>
    </row>
    <row r="532" ht="15.75" customHeight="1">
      <c r="U532" s="36"/>
    </row>
    <row r="533" ht="15.75" customHeight="1">
      <c r="U533" s="36"/>
    </row>
    <row r="534" ht="15.75" customHeight="1">
      <c r="U534" s="36"/>
    </row>
    <row r="535" ht="15.75" customHeight="1">
      <c r="U535" s="36"/>
    </row>
    <row r="536" ht="15.75" customHeight="1">
      <c r="U536" s="36"/>
    </row>
    <row r="537" ht="15.75" customHeight="1">
      <c r="U537" s="36"/>
    </row>
    <row r="538" ht="15.75" customHeight="1">
      <c r="U538" s="36"/>
    </row>
    <row r="539" ht="15.75" customHeight="1">
      <c r="U539" s="36"/>
    </row>
    <row r="540" ht="15.75" customHeight="1">
      <c r="U540" s="36"/>
    </row>
    <row r="541" ht="15.75" customHeight="1">
      <c r="U541" s="36"/>
    </row>
    <row r="542" ht="15.75" customHeight="1">
      <c r="U542" s="36"/>
    </row>
    <row r="543" ht="15.75" customHeight="1">
      <c r="U543" s="36"/>
    </row>
    <row r="544" ht="15.75" customHeight="1">
      <c r="U544" s="36"/>
    </row>
    <row r="545" ht="15.75" customHeight="1">
      <c r="U545" s="36"/>
    </row>
    <row r="546" ht="15.75" customHeight="1">
      <c r="U546" s="36"/>
    </row>
    <row r="547" ht="15.75" customHeight="1">
      <c r="U547" s="36"/>
    </row>
    <row r="548" ht="15.75" customHeight="1">
      <c r="U548" s="36"/>
    </row>
    <row r="549" ht="15.75" customHeight="1">
      <c r="U549" s="36"/>
    </row>
    <row r="550" ht="15.75" customHeight="1">
      <c r="U550" s="36"/>
    </row>
    <row r="551" ht="15.75" customHeight="1">
      <c r="U551" s="36"/>
    </row>
    <row r="552" ht="15.75" customHeight="1">
      <c r="U552" s="36"/>
    </row>
    <row r="553" ht="15.75" customHeight="1">
      <c r="U553" s="36"/>
    </row>
    <row r="554" ht="15.75" customHeight="1">
      <c r="U554" s="36"/>
    </row>
    <row r="555" ht="15.75" customHeight="1">
      <c r="U555" s="36"/>
    </row>
    <row r="556" ht="15.75" customHeight="1">
      <c r="U556" s="36"/>
    </row>
    <row r="557" ht="15.75" customHeight="1">
      <c r="U557" s="36"/>
    </row>
    <row r="558" ht="15.75" customHeight="1">
      <c r="U558" s="36"/>
    </row>
    <row r="559" ht="15.75" customHeight="1">
      <c r="U559" s="36"/>
    </row>
    <row r="560" ht="15.75" customHeight="1">
      <c r="U560" s="36"/>
    </row>
    <row r="561" ht="15.75" customHeight="1">
      <c r="U561" s="36"/>
    </row>
    <row r="562" ht="15.75" customHeight="1">
      <c r="U562" s="36"/>
    </row>
    <row r="563" ht="15.75" customHeight="1">
      <c r="U563" s="36"/>
    </row>
    <row r="564" ht="15.75" customHeight="1">
      <c r="U564" s="36"/>
    </row>
    <row r="565" ht="15.75" customHeight="1">
      <c r="U565" s="36"/>
    </row>
    <row r="566" ht="15.75" customHeight="1">
      <c r="U566" s="36"/>
    </row>
    <row r="567" ht="15.75" customHeight="1">
      <c r="U567" s="36"/>
    </row>
    <row r="568" ht="15.75" customHeight="1">
      <c r="U568" s="36"/>
    </row>
    <row r="569" ht="15.75" customHeight="1">
      <c r="U569" s="36"/>
    </row>
    <row r="570" ht="15.75" customHeight="1">
      <c r="U570" s="36"/>
    </row>
    <row r="571" ht="15.75" customHeight="1">
      <c r="U571" s="36"/>
    </row>
    <row r="572" ht="15.75" customHeight="1">
      <c r="U572" s="36"/>
    </row>
    <row r="573" ht="15.75" customHeight="1">
      <c r="U573" s="36"/>
    </row>
    <row r="574" ht="15.75" customHeight="1">
      <c r="U574" s="36"/>
    </row>
    <row r="575" ht="15.75" customHeight="1">
      <c r="U575" s="36"/>
    </row>
    <row r="576" ht="15.75" customHeight="1">
      <c r="U576" s="36"/>
    </row>
    <row r="577" ht="15.75" customHeight="1">
      <c r="U577" s="36"/>
    </row>
    <row r="578" ht="15.75" customHeight="1">
      <c r="U578" s="36"/>
    </row>
    <row r="579" ht="15.75" customHeight="1">
      <c r="U579" s="36"/>
    </row>
    <row r="580" ht="15.75" customHeight="1">
      <c r="U580" s="36"/>
    </row>
    <row r="581" ht="15.75" customHeight="1">
      <c r="U581" s="36"/>
    </row>
    <row r="582" ht="15.75" customHeight="1">
      <c r="U582" s="36"/>
    </row>
    <row r="583" ht="15.75" customHeight="1">
      <c r="U583" s="36"/>
    </row>
    <row r="584" ht="15.75" customHeight="1">
      <c r="U584" s="36"/>
    </row>
    <row r="585" ht="15.75" customHeight="1">
      <c r="U585" s="36"/>
    </row>
    <row r="586" ht="15.75" customHeight="1">
      <c r="U586" s="36"/>
    </row>
    <row r="587" ht="15.75" customHeight="1">
      <c r="U587" s="36"/>
    </row>
    <row r="588" ht="15.75" customHeight="1">
      <c r="U588" s="36"/>
    </row>
    <row r="589" ht="15.75" customHeight="1">
      <c r="U589" s="36"/>
    </row>
    <row r="590" ht="15.75" customHeight="1">
      <c r="U590" s="36"/>
    </row>
    <row r="591" ht="15.75" customHeight="1">
      <c r="U591" s="36"/>
    </row>
    <row r="592" ht="15.75" customHeight="1">
      <c r="U592" s="36"/>
    </row>
    <row r="593" ht="15.75" customHeight="1">
      <c r="U593" s="36"/>
    </row>
    <row r="594" ht="15.75" customHeight="1">
      <c r="U594" s="36"/>
    </row>
    <row r="595" ht="15.75" customHeight="1">
      <c r="U595" s="36"/>
    </row>
    <row r="596" ht="15.75" customHeight="1">
      <c r="U596" s="36"/>
    </row>
    <row r="597" ht="15.75" customHeight="1">
      <c r="U597" s="36"/>
    </row>
    <row r="598" ht="15.75" customHeight="1">
      <c r="U598" s="36"/>
    </row>
    <row r="599" ht="15.75" customHeight="1">
      <c r="U599" s="36"/>
    </row>
    <row r="600" ht="15.75" customHeight="1">
      <c r="U600" s="36"/>
    </row>
    <row r="601" ht="15.75" customHeight="1">
      <c r="U601" s="36"/>
    </row>
    <row r="602" ht="15.75" customHeight="1">
      <c r="U602" s="36"/>
    </row>
    <row r="603" ht="15.75" customHeight="1">
      <c r="U603" s="36"/>
    </row>
    <row r="604" ht="15.75" customHeight="1">
      <c r="U604" s="36"/>
    </row>
    <row r="605" ht="15.75" customHeight="1">
      <c r="U605" s="36"/>
    </row>
    <row r="606" ht="15.75" customHeight="1">
      <c r="U606" s="36"/>
    </row>
    <row r="607" ht="15.75" customHeight="1">
      <c r="U607" s="36"/>
    </row>
    <row r="608" ht="15.75" customHeight="1">
      <c r="U608" s="36"/>
    </row>
    <row r="609" ht="15.75" customHeight="1">
      <c r="U609" s="36"/>
    </row>
    <row r="610" ht="15.75" customHeight="1">
      <c r="U610" s="36"/>
    </row>
    <row r="611" ht="15.75" customHeight="1">
      <c r="U611" s="36"/>
    </row>
    <row r="612" ht="15.75" customHeight="1">
      <c r="U612" s="36"/>
    </row>
    <row r="613" ht="15.75" customHeight="1">
      <c r="U613" s="36"/>
    </row>
    <row r="614" ht="15.75" customHeight="1">
      <c r="U614" s="36"/>
    </row>
    <row r="615" ht="15.75" customHeight="1">
      <c r="U615" s="36"/>
    </row>
    <row r="616" ht="15.75" customHeight="1">
      <c r="U616" s="36"/>
    </row>
    <row r="617" ht="15.75" customHeight="1">
      <c r="U617" s="36"/>
    </row>
    <row r="618" ht="15.75" customHeight="1">
      <c r="U618" s="36"/>
    </row>
    <row r="619" ht="15.75" customHeight="1">
      <c r="U619" s="36"/>
    </row>
    <row r="620" ht="15.75" customHeight="1">
      <c r="U620" s="36"/>
    </row>
    <row r="621" ht="15.75" customHeight="1">
      <c r="U621" s="36"/>
    </row>
    <row r="622" ht="15.75" customHeight="1">
      <c r="U622" s="36"/>
    </row>
    <row r="623" ht="15.75" customHeight="1">
      <c r="U623" s="36"/>
    </row>
    <row r="624" ht="15.75" customHeight="1">
      <c r="U624" s="36"/>
    </row>
    <row r="625" ht="15.75" customHeight="1">
      <c r="U625" s="36"/>
    </row>
    <row r="626" ht="15.75" customHeight="1">
      <c r="U626" s="36"/>
    </row>
    <row r="627" ht="15.75" customHeight="1">
      <c r="U627" s="36"/>
    </row>
    <row r="628" ht="15.75" customHeight="1">
      <c r="U628" s="36"/>
    </row>
    <row r="629" ht="15.75" customHeight="1">
      <c r="U629" s="36"/>
    </row>
    <row r="630" ht="15.75" customHeight="1">
      <c r="U630" s="36"/>
    </row>
    <row r="631" ht="15.75" customHeight="1">
      <c r="U631" s="36"/>
    </row>
    <row r="632" ht="15.75" customHeight="1">
      <c r="U632" s="36"/>
    </row>
    <row r="633" ht="15.75" customHeight="1">
      <c r="U633" s="36"/>
    </row>
    <row r="634" ht="15.75" customHeight="1">
      <c r="U634" s="36"/>
    </row>
    <row r="635" ht="15.75" customHeight="1">
      <c r="U635" s="36"/>
    </row>
    <row r="636" ht="15.75" customHeight="1">
      <c r="U636" s="36"/>
    </row>
    <row r="637" ht="15.75" customHeight="1">
      <c r="U637" s="36"/>
    </row>
    <row r="638" ht="15.75" customHeight="1">
      <c r="U638" s="36"/>
    </row>
    <row r="639" ht="15.75" customHeight="1">
      <c r="U639" s="36"/>
    </row>
    <row r="640" ht="15.75" customHeight="1">
      <c r="U640" s="36"/>
    </row>
    <row r="641" ht="15.75" customHeight="1">
      <c r="U641" s="36"/>
    </row>
    <row r="642" ht="15.75" customHeight="1">
      <c r="U642" s="36"/>
    </row>
    <row r="643" ht="15.75" customHeight="1">
      <c r="U643" s="36"/>
    </row>
    <row r="644" ht="15.75" customHeight="1">
      <c r="U644" s="36"/>
    </row>
    <row r="645" ht="15.75" customHeight="1">
      <c r="U645" s="36"/>
    </row>
    <row r="646" ht="15.75" customHeight="1">
      <c r="U646" s="36"/>
    </row>
    <row r="647" ht="15.75" customHeight="1">
      <c r="U647" s="36"/>
    </row>
    <row r="648" ht="15.75" customHeight="1">
      <c r="U648" s="36"/>
    </row>
    <row r="649" ht="15.75" customHeight="1">
      <c r="U649" s="36"/>
    </row>
    <row r="650" ht="15.75" customHeight="1">
      <c r="U650" s="36"/>
    </row>
    <row r="651" ht="15.75" customHeight="1">
      <c r="U651" s="36"/>
    </row>
    <row r="652" ht="15.75" customHeight="1">
      <c r="U652" s="36"/>
    </row>
    <row r="653" ht="15.75" customHeight="1">
      <c r="U653" s="36"/>
    </row>
    <row r="654" ht="15.75" customHeight="1">
      <c r="U654" s="36"/>
    </row>
    <row r="655" ht="15.75" customHeight="1">
      <c r="U655" s="36"/>
    </row>
    <row r="656" ht="15.75" customHeight="1">
      <c r="U656" s="36"/>
    </row>
    <row r="657" ht="15.75" customHeight="1">
      <c r="U657" s="36"/>
    </row>
    <row r="658" ht="15.75" customHeight="1">
      <c r="U658" s="36"/>
    </row>
    <row r="659" ht="15.75" customHeight="1">
      <c r="U659" s="36"/>
    </row>
    <row r="660" ht="15.75" customHeight="1">
      <c r="U660" s="36"/>
    </row>
    <row r="661" ht="15.75" customHeight="1">
      <c r="U661" s="36"/>
    </row>
    <row r="662" ht="15.75" customHeight="1">
      <c r="U662" s="36"/>
    </row>
    <row r="663" ht="15.75" customHeight="1">
      <c r="U663" s="36"/>
    </row>
    <row r="664" ht="15.75" customHeight="1">
      <c r="U664" s="36"/>
    </row>
    <row r="665" ht="15.75" customHeight="1">
      <c r="U665" s="36"/>
    </row>
    <row r="666" ht="15.75" customHeight="1">
      <c r="U666" s="36"/>
    </row>
    <row r="667" ht="15.75" customHeight="1">
      <c r="U667" s="36"/>
    </row>
    <row r="668" ht="15.75" customHeight="1">
      <c r="U668" s="36"/>
    </row>
    <row r="669" ht="15.75" customHeight="1">
      <c r="U669" s="36"/>
    </row>
    <row r="670" ht="15.75" customHeight="1">
      <c r="U670" s="36"/>
    </row>
    <row r="671" ht="15.75" customHeight="1">
      <c r="U671" s="36"/>
    </row>
    <row r="672" ht="15.75" customHeight="1">
      <c r="U672" s="36"/>
    </row>
    <row r="673" ht="15.75" customHeight="1">
      <c r="U673" s="36"/>
    </row>
    <row r="674" ht="15.75" customHeight="1">
      <c r="U674" s="36"/>
    </row>
    <row r="675" ht="15.75" customHeight="1">
      <c r="U675" s="36"/>
    </row>
    <row r="676" ht="15.75" customHeight="1">
      <c r="U676" s="36"/>
    </row>
    <row r="677" ht="15.75" customHeight="1">
      <c r="U677" s="36"/>
    </row>
    <row r="678" ht="15.75" customHeight="1">
      <c r="U678" s="36"/>
    </row>
    <row r="679" ht="15.75" customHeight="1">
      <c r="U679" s="36"/>
    </row>
    <row r="680" ht="15.75" customHeight="1">
      <c r="U680" s="36"/>
    </row>
    <row r="681" ht="15.75" customHeight="1">
      <c r="U681" s="36"/>
    </row>
    <row r="682" ht="15.75" customHeight="1">
      <c r="U682" s="36"/>
    </row>
    <row r="683" ht="15.75" customHeight="1">
      <c r="U683" s="36"/>
    </row>
    <row r="684" ht="15.75" customHeight="1">
      <c r="U684" s="36"/>
    </row>
    <row r="685" ht="15.75" customHeight="1">
      <c r="U685" s="36"/>
    </row>
    <row r="686" ht="15.75" customHeight="1">
      <c r="U686" s="36"/>
    </row>
    <row r="687" ht="15.75" customHeight="1">
      <c r="U687" s="36"/>
    </row>
    <row r="688" ht="15.75" customHeight="1">
      <c r="U688" s="36"/>
    </row>
    <row r="689" ht="15.75" customHeight="1">
      <c r="U689" s="36"/>
    </row>
    <row r="690" ht="15.75" customHeight="1">
      <c r="U690" s="36"/>
    </row>
    <row r="691" ht="15.75" customHeight="1">
      <c r="U691" s="36"/>
    </row>
    <row r="692" ht="15.75" customHeight="1">
      <c r="U692" s="36"/>
    </row>
    <row r="693" ht="15.75" customHeight="1">
      <c r="U693" s="36"/>
    </row>
    <row r="694" ht="15.75" customHeight="1">
      <c r="U694" s="36"/>
    </row>
    <row r="695" ht="15.75" customHeight="1">
      <c r="U695" s="36"/>
    </row>
    <row r="696" ht="15.75" customHeight="1">
      <c r="U696" s="36"/>
    </row>
    <row r="697" ht="15.75" customHeight="1">
      <c r="U697" s="36"/>
    </row>
    <row r="698" ht="15.75" customHeight="1">
      <c r="U698" s="36"/>
    </row>
    <row r="699" ht="15.75" customHeight="1">
      <c r="U699" s="36"/>
    </row>
    <row r="700" ht="15.75" customHeight="1">
      <c r="U700" s="36"/>
    </row>
    <row r="701" ht="15.75" customHeight="1">
      <c r="U701" s="36"/>
    </row>
    <row r="702" ht="15.75" customHeight="1">
      <c r="U702" s="36"/>
    </row>
    <row r="703" ht="15.75" customHeight="1">
      <c r="U703" s="36"/>
    </row>
    <row r="704" ht="15.75" customHeight="1">
      <c r="U704" s="36"/>
    </row>
    <row r="705" ht="15.75" customHeight="1">
      <c r="U705" s="36"/>
    </row>
    <row r="706" ht="15.75" customHeight="1">
      <c r="U706" s="36"/>
    </row>
    <row r="707" ht="15.75" customHeight="1">
      <c r="U707" s="36"/>
    </row>
    <row r="708" ht="15.75" customHeight="1">
      <c r="U708" s="36"/>
    </row>
    <row r="709" ht="15.75" customHeight="1">
      <c r="U709" s="36"/>
    </row>
    <row r="710" ht="15.75" customHeight="1">
      <c r="U710" s="36"/>
    </row>
    <row r="711" ht="15.75" customHeight="1">
      <c r="U711" s="36"/>
    </row>
    <row r="712" ht="15.75" customHeight="1">
      <c r="U712" s="36"/>
    </row>
    <row r="713" ht="15.75" customHeight="1">
      <c r="U713" s="36"/>
    </row>
    <row r="714" ht="15.75" customHeight="1">
      <c r="U714" s="36"/>
    </row>
    <row r="715" ht="15.75" customHeight="1">
      <c r="U715" s="36"/>
    </row>
    <row r="716" ht="15.75" customHeight="1">
      <c r="U716" s="36"/>
    </row>
    <row r="717" ht="15.75" customHeight="1">
      <c r="U717" s="36"/>
    </row>
    <row r="718" ht="15.75" customHeight="1">
      <c r="U718" s="36"/>
    </row>
    <row r="719" ht="15.75" customHeight="1">
      <c r="U719" s="36"/>
    </row>
    <row r="720" ht="15.75" customHeight="1">
      <c r="U720" s="36"/>
    </row>
    <row r="721" ht="15.75" customHeight="1">
      <c r="U721" s="36"/>
    </row>
    <row r="722" ht="15.75" customHeight="1">
      <c r="U722" s="36"/>
    </row>
    <row r="723" ht="15.75" customHeight="1">
      <c r="U723" s="36"/>
    </row>
    <row r="724" ht="15.75" customHeight="1">
      <c r="U724" s="36"/>
    </row>
    <row r="725" ht="15.75" customHeight="1">
      <c r="U725" s="36"/>
    </row>
    <row r="726" ht="15.75" customHeight="1">
      <c r="U726" s="36"/>
    </row>
    <row r="727" ht="15.75" customHeight="1">
      <c r="U727" s="36"/>
    </row>
    <row r="728" ht="15.75" customHeight="1">
      <c r="U728" s="36"/>
    </row>
    <row r="729" ht="15.75" customHeight="1">
      <c r="U729" s="36"/>
    </row>
    <row r="730" ht="15.75" customHeight="1">
      <c r="U730" s="36"/>
    </row>
    <row r="731" ht="15.75" customHeight="1">
      <c r="U731" s="36"/>
    </row>
    <row r="732" ht="15.75" customHeight="1">
      <c r="U732" s="36"/>
    </row>
    <row r="733" ht="15.75" customHeight="1">
      <c r="U733" s="36"/>
    </row>
    <row r="734" ht="15.75" customHeight="1">
      <c r="U734" s="36"/>
    </row>
    <row r="735" ht="15.75" customHeight="1">
      <c r="U735" s="36"/>
    </row>
    <row r="736" ht="15.75" customHeight="1">
      <c r="U736" s="36"/>
    </row>
    <row r="737" ht="15.75" customHeight="1">
      <c r="U737" s="36"/>
    </row>
    <row r="738" ht="15.75" customHeight="1">
      <c r="U738" s="36"/>
    </row>
    <row r="739" ht="15.75" customHeight="1">
      <c r="U739" s="36"/>
    </row>
    <row r="740" ht="15.75" customHeight="1">
      <c r="U740" s="36"/>
    </row>
    <row r="741" ht="15.75" customHeight="1">
      <c r="U741" s="36"/>
    </row>
    <row r="742" ht="15.75" customHeight="1">
      <c r="U742" s="36"/>
    </row>
    <row r="743" ht="15.75" customHeight="1">
      <c r="U743" s="36"/>
    </row>
    <row r="744" ht="15.75" customHeight="1">
      <c r="U744" s="36"/>
    </row>
    <row r="745" ht="15.75" customHeight="1">
      <c r="U745" s="36"/>
    </row>
    <row r="746" ht="15.75" customHeight="1">
      <c r="U746" s="36"/>
    </row>
    <row r="747" ht="15.75" customHeight="1">
      <c r="U747" s="36"/>
    </row>
    <row r="748" ht="15.75" customHeight="1">
      <c r="U748" s="36"/>
    </row>
    <row r="749" ht="15.75" customHeight="1">
      <c r="U749" s="36"/>
    </row>
    <row r="750" ht="15.75" customHeight="1">
      <c r="U750" s="36"/>
    </row>
    <row r="751" ht="15.75" customHeight="1">
      <c r="U751" s="36"/>
    </row>
    <row r="752" ht="15.75" customHeight="1">
      <c r="U752" s="36"/>
    </row>
    <row r="753" ht="15.75" customHeight="1">
      <c r="U753" s="36"/>
    </row>
    <row r="754" ht="15.75" customHeight="1">
      <c r="U754" s="36"/>
    </row>
    <row r="755" ht="15.75" customHeight="1">
      <c r="U755" s="36"/>
    </row>
    <row r="756" ht="15.75" customHeight="1">
      <c r="U756" s="36"/>
    </row>
    <row r="757" ht="15.75" customHeight="1">
      <c r="U757" s="36"/>
    </row>
    <row r="758" ht="15.75" customHeight="1">
      <c r="U758" s="36"/>
    </row>
    <row r="759" ht="15.75" customHeight="1">
      <c r="U759" s="36"/>
    </row>
    <row r="760" ht="15.75" customHeight="1">
      <c r="U760" s="36"/>
    </row>
    <row r="761" ht="15.75" customHeight="1">
      <c r="U761" s="36"/>
    </row>
    <row r="762" ht="15.75" customHeight="1">
      <c r="U762" s="36"/>
    </row>
    <row r="763" ht="15.75" customHeight="1">
      <c r="U763" s="36"/>
    </row>
    <row r="764" ht="15.75" customHeight="1">
      <c r="U764" s="36"/>
    </row>
    <row r="765" ht="15.75" customHeight="1">
      <c r="U765" s="36"/>
    </row>
    <row r="766" ht="15.75" customHeight="1">
      <c r="U766" s="36"/>
    </row>
    <row r="767" ht="15.75" customHeight="1">
      <c r="U767" s="36"/>
    </row>
    <row r="768" ht="15.75" customHeight="1">
      <c r="U768" s="36"/>
    </row>
    <row r="769" ht="15.75" customHeight="1">
      <c r="U769" s="36"/>
    </row>
    <row r="770" ht="15.75" customHeight="1">
      <c r="U770" s="36"/>
    </row>
    <row r="771" ht="15.75" customHeight="1">
      <c r="U771" s="36"/>
    </row>
    <row r="772" ht="15.75" customHeight="1">
      <c r="U772" s="36"/>
    </row>
    <row r="773" ht="15.75" customHeight="1">
      <c r="U773" s="36"/>
    </row>
    <row r="774" ht="15.75" customHeight="1">
      <c r="U774" s="36"/>
    </row>
    <row r="775" ht="15.75" customHeight="1">
      <c r="U775" s="36"/>
    </row>
    <row r="776" ht="15.75" customHeight="1">
      <c r="U776" s="36"/>
    </row>
    <row r="777" ht="15.75" customHeight="1">
      <c r="U777" s="36"/>
    </row>
    <row r="778" ht="15.75" customHeight="1">
      <c r="U778" s="36"/>
    </row>
    <row r="779" ht="15.75" customHeight="1">
      <c r="U779" s="36"/>
    </row>
    <row r="780" ht="15.75" customHeight="1">
      <c r="U780" s="36"/>
    </row>
    <row r="781" ht="15.75" customHeight="1">
      <c r="U781" s="36"/>
    </row>
    <row r="782" ht="15.75" customHeight="1">
      <c r="U782" s="36"/>
    </row>
    <row r="783" ht="15.75" customHeight="1">
      <c r="U783" s="36"/>
    </row>
    <row r="784" ht="15.75" customHeight="1">
      <c r="U784" s="36"/>
    </row>
    <row r="785" ht="15.75" customHeight="1">
      <c r="U785" s="36"/>
    </row>
    <row r="786" ht="15.75" customHeight="1">
      <c r="U786" s="36"/>
    </row>
    <row r="787" ht="15.75" customHeight="1">
      <c r="U787" s="36"/>
    </row>
    <row r="788" ht="15.75" customHeight="1">
      <c r="U788" s="36"/>
    </row>
    <row r="789" ht="15.75" customHeight="1">
      <c r="U789" s="36"/>
    </row>
    <row r="790" ht="15.75" customHeight="1">
      <c r="U790" s="36"/>
    </row>
    <row r="791" ht="15.75" customHeight="1">
      <c r="U791" s="36"/>
    </row>
    <row r="792" ht="15.75" customHeight="1">
      <c r="U792" s="36"/>
    </row>
    <row r="793" ht="15.75" customHeight="1">
      <c r="U793" s="36"/>
    </row>
    <row r="794" ht="15.75" customHeight="1">
      <c r="U794" s="36"/>
    </row>
    <row r="795" ht="15.75" customHeight="1">
      <c r="U795" s="36"/>
    </row>
    <row r="796" ht="15.75" customHeight="1">
      <c r="U796" s="36"/>
    </row>
    <row r="797" ht="15.75" customHeight="1">
      <c r="U797" s="36"/>
    </row>
    <row r="798" ht="15.75" customHeight="1">
      <c r="U798" s="36"/>
    </row>
    <row r="799" ht="15.75" customHeight="1">
      <c r="U799" s="36"/>
    </row>
    <row r="800" ht="15.75" customHeight="1">
      <c r="U800" s="36"/>
    </row>
    <row r="801" ht="15.75" customHeight="1">
      <c r="U801" s="36"/>
    </row>
    <row r="802" ht="15.75" customHeight="1">
      <c r="U802" s="36"/>
    </row>
    <row r="803" ht="15.75" customHeight="1">
      <c r="U803" s="36"/>
    </row>
    <row r="804" ht="15.75" customHeight="1">
      <c r="U804" s="36"/>
    </row>
    <row r="805" ht="15.75" customHeight="1">
      <c r="U805" s="36"/>
    </row>
    <row r="806" ht="15.75" customHeight="1">
      <c r="U806" s="36"/>
    </row>
    <row r="807" ht="15.75" customHeight="1">
      <c r="U807" s="36"/>
    </row>
    <row r="808" ht="15.75" customHeight="1">
      <c r="U808" s="36"/>
    </row>
    <row r="809" ht="15.75" customHeight="1">
      <c r="U809" s="36"/>
    </row>
    <row r="810" ht="15.75" customHeight="1">
      <c r="U810" s="36"/>
    </row>
    <row r="811" ht="15.75" customHeight="1">
      <c r="U811" s="36"/>
    </row>
    <row r="812" ht="15.75" customHeight="1">
      <c r="U812" s="36"/>
    </row>
    <row r="813" ht="15.75" customHeight="1">
      <c r="U813" s="36"/>
    </row>
    <row r="814" ht="15.75" customHeight="1">
      <c r="U814" s="36"/>
    </row>
    <row r="815" ht="15.75" customHeight="1">
      <c r="U815" s="36"/>
    </row>
    <row r="816" ht="15.75" customHeight="1">
      <c r="U816" s="36"/>
    </row>
    <row r="817" ht="15.75" customHeight="1">
      <c r="U817" s="36"/>
    </row>
    <row r="818" ht="15.75" customHeight="1">
      <c r="U818" s="36"/>
    </row>
    <row r="819" ht="15.75" customHeight="1">
      <c r="U819" s="36"/>
    </row>
    <row r="820" ht="15.75" customHeight="1">
      <c r="U820" s="36"/>
    </row>
    <row r="821" ht="15.75" customHeight="1">
      <c r="U821" s="36"/>
    </row>
    <row r="822" ht="15.75" customHeight="1">
      <c r="U822" s="36"/>
    </row>
    <row r="823" ht="15.75" customHeight="1">
      <c r="U823" s="36"/>
    </row>
    <row r="824" ht="15.75" customHeight="1">
      <c r="U824" s="36"/>
    </row>
    <row r="825" ht="15.75" customHeight="1">
      <c r="U825" s="36"/>
    </row>
    <row r="826" ht="15.75" customHeight="1">
      <c r="U826" s="36"/>
    </row>
    <row r="827" ht="15.75" customHeight="1">
      <c r="U827" s="36"/>
    </row>
    <row r="828" ht="15.75" customHeight="1">
      <c r="U828" s="36"/>
    </row>
    <row r="829" ht="15.75" customHeight="1">
      <c r="U829" s="36"/>
    </row>
    <row r="830" ht="15.75" customHeight="1">
      <c r="U830" s="36"/>
    </row>
    <row r="831" ht="15.75" customHeight="1">
      <c r="U831" s="36"/>
    </row>
    <row r="832" ht="15.75" customHeight="1">
      <c r="U832" s="36"/>
    </row>
    <row r="833" ht="15.75" customHeight="1">
      <c r="U833" s="36"/>
    </row>
    <row r="834" ht="15.75" customHeight="1">
      <c r="U834" s="36"/>
    </row>
    <row r="835" ht="15.75" customHeight="1">
      <c r="U835" s="36"/>
    </row>
    <row r="836" ht="15.75" customHeight="1">
      <c r="U836" s="36"/>
    </row>
    <row r="837" ht="15.75" customHeight="1">
      <c r="U837" s="36"/>
    </row>
    <row r="838" ht="15.75" customHeight="1">
      <c r="U838" s="36"/>
    </row>
    <row r="839" ht="15.75" customHeight="1">
      <c r="U839" s="36"/>
    </row>
    <row r="840" ht="15.75" customHeight="1">
      <c r="U840" s="36"/>
    </row>
    <row r="841" ht="15.75" customHeight="1">
      <c r="U841" s="36"/>
    </row>
    <row r="842" ht="15.75" customHeight="1">
      <c r="U842" s="36"/>
    </row>
    <row r="843" ht="15.75" customHeight="1">
      <c r="U843" s="36"/>
    </row>
    <row r="844" ht="15.75" customHeight="1">
      <c r="U844" s="36"/>
    </row>
    <row r="845" ht="15.75" customHeight="1">
      <c r="U845" s="36"/>
    </row>
    <row r="846" ht="15.75" customHeight="1">
      <c r="U846" s="36"/>
    </row>
    <row r="847" ht="15.75" customHeight="1">
      <c r="U847" s="36"/>
    </row>
    <row r="848" ht="15.75" customHeight="1">
      <c r="U848" s="36"/>
    </row>
    <row r="849" ht="15.75" customHeight="1">
      <c r="U849" s="36"/>
    </row>
    <row r="850" ht="15.75" customHeight="1">
      <c r="U850" s="36"/>
    </row>
    <row r="851" ht="15.75" customHeight="1">
      <c r="U851" s="36"/>
    </row>
    <row r="852" ht="15.75" customHeight="1">
      <c r="U852" s="36"/>
    </row>
    <row r="853" ht="15.75" customHeight="1">
      <c r="U853" s="36"/>
    </row>
    <row r="854" ht="15.75" customHeight="1">
      <c r="U854" s="36"/>
    </row>
    <row r="855" ht="15.75" customHeight="1">
      <c r="U855" s="36"/>
    </row>
    <row r="856" ht="15.75" customHeight="1">
      <c r="U856" s="36"/>
    </row>
    <row r="857" ht="15.75" customHeight="1">
      <c r="U857" s="36"/>
    </row>
    <row r="858" ht="15.75" customHeight="1">
      <c r="U858" s="36"/>
    </row>
    <row r="859" ht="15.75" customHeight="1">
      <c r="U859" s="36"/>
    </row>
    <row r="860" ht="15.75" customHeight="1">
      <c r="U860" s="36"/>
    </row>
    <row r="861" ht="15.75" customHeight="1">
      <c r="U861" s="36"/>
    </row>
    <row r="862" ht="15.75" customHeight="1">
      <c r="U862" s="36"/>
    </row>
    <row r="863" ht="15.75" customHeight="1">
      <c r="U863" s="36"/>
    </row>
    <row r="864" ht="15.75" customHeight="1">
      <c r="U864" s="36"/>
    </row>
    <row r="865" ht="15.75" customHeight="1">
      <c r="U865" s="36"/>
    </row>
    <row r="866" ht="15.75" customHeight="1">
      <c r="U866" s="36"/>
    </row>
    <row r="867" ht="15.75" customHeight="1">
      <c r="U867" s="36"/>
    </row>
    <row r="868" ht="15.75" customHeight="1">
      <c r="U868" s="36"/>
    </row>
    <row r="869" ht="15.75" customHeight="1">
      <c r="U869" s="36"/>
    </row>
    <row r="870" ht="15.75" customHeight="1">
      <c r="U870" s="36"/>
    </row>
    <row r="871" ht="15.75" customHeight="1">
      <c r="U871" s="36"/>
    </row>
    <row r="872" ht="15.75" customHeight="1">
      <c r="U872" s="36"/>
    </row>
    <row r="873" ht="15.75" customHeight="1">
      <c r="U873" s="36"/>
    </row>
    <row r="874" ht="15.75" customHeight="1">
      <c r="U874" s="36"/>
    </row>
    <row r="875" ht="15.75" customHeight="1">
      <c r="U875" s="36"/>
    </row>
    <row r="876" ht="15.75" customHeight="1">
      <c r="U876" s="36"/>
    </row>
    <row r="877" ht="15.75" customHeight="1">
      <c r="U877" s="36"/>
    </row>
    <row r="878" ht="15.75" customHeight="1">
      <c r="U878" s="36"/>
    </row>
    <row r="879" ht="15.75" customHeight="1">
      <c r="U879" s="36"/>
    </row>
    <row r="880" ht="15.75" customHeight="1">
      <c r="U880" s="36"/>
    </row>
    <row r="881" ht="15.75" customHeight="1">
      <c r="U881" s="36"/>
    </row>
    <row r="882" ht="15.75" customHeight="1">
      <c r="U882" s="36"/>
    </row>
    <row r="883" ht="15.75" customHeight="1">
      <c r="U883" s="36"/>
    </row>
    <row r="884" ht="15.75" customHeight="1">
      <c r="U884" s="36"/>
    </row>
    <row r="885" ht="15.75" customHeight="1">
      <c r="U885" s="36"/>
    </row>
    <row r="886" ht="15.75" customHeight="1">
      <c r="U886" s="36"/>
    </row>
    <row r="887" ht="15.75" customHeight="1">
      <c r="U887" s="36"/>
    </row>
    <row r="888" ht="15.75" customHeight="1">
      <c r="U888" s="36"/>
    </row>
    <row r="889" ht="15.75" customHeight="1">
      <c r="U889" s="36"/>
    </row>
    <row r="890" ht="15.75" customHeight="1">
      <c r="U890" s="36"/>
    </row>
    <row r="891" ht="15.75" customHeight="1">
      <c r="U891" s="36"/>
    </row>
    <row r="892" ht="15.75" customHeight="1">
      <c r="U892" s="36"/>
    </row>
    <row r="893" ht="15.75" customHeight="1">
      <c r="U893" s="36"/>
    </row>
    <row r="894" ht="15.75" customHeight="1">
      <c r="U894" s="36"/>
    </row>
    <row r="895" ht="15.75" customHeight="1">
      <c r="U895" s="36"/>
    </row>
    <row r="896" ht="15.75" customHeight="1">
      <c r="U896" s="36"/>
    </row>
    <row r="897" ht="15.75" customHeight="1">
      <c r="U897" s="36"/>
    </row>
    <row r="898" ht="15.75" customHeight="1">
      <c r="U898" s="36"/>
    </row>
    <row r="899" ht="15.75" customHeight="1">
      <c r="U899" s="36"/>
    </row>
    <row r="900" ht="15.75" customHeight="1">
      <c r="U900" s="36"/>
    </row>
    <row r="901" ht="15.75" customHeight="1">
      <c r="U901" s="36"/>
    </row>
    <row r="902" ht="15.75" customHeight="1">
      <c r="U902" s="36"/>
    </row>
    <row r="903" ht="15.75" customHeight="1">
      <c r="U903" s="36"/>
    </row>
    <row r="904" ht="15.75" customHeight="1">
      <c r="U904" s="36"/>
    </row>
    <row r="905" ht="15.75" customHeight="1">
      <c r="U905" s="36"/>
    </row>
    <row r="906" ht="15.75" customHeight="1">
      <c r="U906" s="36"/>
    </row>
    <row r="907" ht="15.75" customHeight="1">
      <c r="U907" s="36"/>
    </row>
    <row r="908" ht="15.75" customHeight="1">
      <c r="U908" s="36"/>
    </row>
    <row r="909" ht="15.75" customHeight="1">
      <c r="U909" s="36"/>
    </row>
    <row r="910" ht="15.75" customHeight="1">
      <c r="U910" s="36"/>
    </row>
    <row r="911" ht="15.75" customHeight="1">
      <c r="U911" s="36"/>
    </row>
    <row r="912" ht="15.75" customHeight="1">
      <c r="U912" s="36"/>
    </row>
    <row r="913" ht="15.75" customHeight="1">
      <c r="U913" s="36"/>
    </row>
    <row r="914" ht="15.75" customHeight="1">
      <c r="U914" s="36"/>
    </row>
    <row r="915" ht="15.75" customHeight="1">
      <c r="U915" s="36"/>
    </row>
    <row r="916" ht="15.75" customHeight="1">
      <c r="U916" s="36"/>
    </row>
    <row r="917" ht="15.75" customHeight="1">
      <c r="U917" s="36"/>
    </row>
    <row r="918" ht="15.75" customHeight="1">
      <c r="U918" s="36"/>
    </row>
    <row r="919" ht="15.75" customHeight="1">
      <c r="U919" s="36"/>
    </row>
    <row r="920" ht="15.75" customHeight="1">
      <c r="U920" s="36"/>
    </row>
    <row r="921" ht="15.75" customHeight="1">
      <c r="U921" s="36"/>
    </row>
    <row r="922" ht="15.75" customHeight="1">
      <c r="U922" s="36"/>
    </row>
    <row r="923" ht="15.75" customHeight="1">
      <c r="U923" s="36"/>
    </row>
    <row r="924" ht="15.75" customHeight="1">
      <c r="U924" s="36"/>
    </row>
    <row r="925" ht="15.75" customHeight="1">
      <c r="U925" s="36"/>
    </row>
    <row r="926" ht="15.75" customHeight="1">
      <c r="U926" s="36"/>
    </row>
    <row r="927" ht="15.75" customHeight="1">
      <c r="U927" s="36"/>
    </row>
    <row r="928" ht="15.75" customHeight="1">
      <c r="U928" s="36"/>
    </row>
    <row r="929" ht="15.75" customHeight="1">
      <c r="U929" s="36"/>
    </row>
    <row r="930" ht="15.75" customHeight="1">
      <c r="U930" s="36"/>
    </row>
    <row r="931" ht="15.75" customHeight="1">
      <c r="U931" s="36"/>
    </row>
    <row r="932" ht="15.75" customHeight="1">
      <c r="U932" s="36"/>
    </row>
    <row r="933" ht="15.75" customHeight="1">
      <c r="U933" s="36"/>
    </row>
    <row r="934" ht="15.75" customHeight="1">
      <c r="U934" s="36"/>
    </row>
    <row r="935" ht="15.75" customHeight="1">
      <c r="U935" s="36"/>
    </row>
    <row r="936" ht="15.75" customHeight="1">
      <c r="U936" s="36"/>
    </row>
    <row r="937" ht="15.75" customHeight="1">
      <c r="U937" s="36"/>
    </row>
    <row r="938" ht="15.75" customHeight="1">
      <c r="U938" s="36"/>
    </row>
    <row r="939" ht="15.75" customHeight="1">
      <c r="U939" s="36"/>
    </row>
    <row r="940" ht="15.75" customHeight="1">
      <c r="U940" s="36"/>
    </row>
    <row r="941" ht="15.75" customHeight="1">
      <c r="U941" s="36"/>
    </row>
    <row r="942" ht="15.75" customHeight="1">
      <c r="U942" s="36"/>
    </row>
    <row r="943" ht="15.75" customHeight="1">
      <c r="U943" s="36"/>
    </row>
    <row r="944" ht="15.75" customHeight="1">
      <c r="U944" s="36"/>
    </row>
    <row r="945" ht="15.75" customHeight="1">
      <c r="U945" s="36"/>
    </row>
    <row r="946" ht="15.75" customHeight="1">
      <c r="U946" s="36"/>
    </row>
    <row r="947" ht="15.75" customHeight="1">
      <c r="U947" s="36"/>
    </row>
    <row r="948" ht="15.75" customHeight="1">
      <c r="U948" s="36"/>
    </row>
    <row r="949" ht="15.75" customHeight="1">
      <c r="U949" s="36"/>
    </row>
    <row r="950" ht="15.75" customHeight="1">
      <c r="U950" s="36"/>
    </row>
    <row r="951" ht="15.75" customHeight="1">
      <c r="U951" s="36"/>
    </row>
    <row r="952" ht="15.75" customHeight="1">
      <c r="U952" s="36"/>
    </row>
    <row r="953" ht="15.75" customHeight="1">
      <c r="U953" s="36"/>
    </row>
    <row r="954" ht="15.75" customHeight="1">
      <c r="U954" s="36"/>
    </row>
    <row r="955" ht="15.75" customHeight="1">
      <c r="U955" s="36"/>
    </row>
    <row r="956" ht="15.75" customHeight="1">
      <c r="U956" s="36"/>
    </row>
    <row r="957" ht="15.75" customHeight="1">
      <c r="U957" s="36"/>
    </row>
    <row r="958" ht="15.75" customHeight="1">
      <c r="U958" s="36"/>
    </row>
    <row r="959" ht="15.75" customHeight="1">
      <c r="U959" s="36"/>
    </row>
    <row r="960" ht="15.75" customHeight="1">
      <c r="U960" s="36"/>
    </row>
    <row r="961" ht="15.75" customHeight="1">
      <c r="U961" s="36"/>
    </row>
    <row r="962" ht="15.75" customHeight="1">
      <c r="U962" s="36"/>
    </row>
    <row r="963" ht="15.75" customHeight="1">
      <c r="U963" s="36"/>
    </row>
    <row r="964" ht="15.75" customHeight="1">
      <c r="U964" s="36"/>
    </row>
    <row r="965" ht="15.75" customHeight="1">
      <c r="U965" s="36"/>
    </row>
    <row r="966" ht="15.75" customHeight="1">
      <c r="U966" s="36"/>
    </row>
    <row r="967" ht="15.75" customHeight="1">
      <c r="U967" s="36"/>
    </row>
    <row r="968" ht="15.75" customHeight="1">
      <c r="U968" s="36"/>
    </row>
    <row r="969" ht="15.75" customHeight="1">
      <c r="U969" s="36"/>
    </row>
    <row r="970" ht="15.75" customHeight="1">
      <c r="U970" s="36"/>
    </row>
    <row r="971" ht="15.75" customHeight="1">
      <c r="U971" s="36"/>
    </row>
    <row r="972" ht="15.75" customHeight="1">
      <c r="U972" s="36"/>
    </row>
    <row r="973" ht="15.75" customHeight="1">
      <c r="U973" s="36"/>
    </row>
    <row r="974" ht="15.75" customHeight="1">
      <c r="U974" s="36"/>
    </row>
    <row r="975" ht="15.75" customHeight="1">
      <c r="U975" s="36"/>
    </row>
    <row r="976" ht="15.75" customHeight="1">
      <c r="U976" s="36"/>
    </row>
    <row r="977" ht="15.75" customHeight="1">
      <c r="U977" s="36"/>
    </row>
    <row r="978" ht="15.75" customHeight="1">
      <c r="U978" s="36"/>
    </row>
    <row r="979" ht="15.75" customHeight="1">
      <c r="U979" s="36"/>
    </row>
    <row r="980" ht="15.75" customHeight="1">
      <c r="U980" s="36"/>
    </row>
    <row r="981" ht="15.75" customHeight="1">
      <c r="U981" s="36"/>
    </row>
    <row r="982" ht="15.75" customHeight="1">
      <c r="U982" s="36"/>
    </row>
    <row r="983" ht="15.75" customHeight="1">
      <c r="U983" s="36"/>
    </row>
    <row r="984" ht="15.75" customHeight="1">
      <c r="U984" s="36"/>
    </row>
    <row r="985" ht="15.75" customHeight="1">
      <c r="U985" s="36"/>
    </row>
    <row r="986" ht="15.75" customHeight="1">
      <c r="U986" s="36"/>
    </row>
    <row r="987" ht="15.75" customHeight="1">
      <c r="U987" s="36"/>
    </row>
    <row r="988" ht="15.75" customHeight="1">
      <c r="U988" s="36"/>
    </row>
    <row r="989" ht="15.75" customHeight="1">
      <c r="U989" s="36"/>
    </row>
    <row r="990" ht="15.75" customHeight="1">
      <c r="U990" s="36"/>
    </row>
    <row r="991" ht="15.75" customHeight="1">
      <c r="U991" s="36"/>
    </row>
    <row r="992" ht="15.75" customHeight="1">
      <c r="U992" s="36"/>
    </row>
    <row r="993" ht="15.75" customHeight="1">
      <c r="U993" s="36"/>
    </row>
    <row r="994" ht="15.75" customHeight="1">
      <c r="U994" s="36"/>
    </row>
    <row r="995" ht="15.75" customHeight="1">
      <c r="U995" s="36"/>
    </row>
    <row r="996" ht="15.75" customHeight="1">
      <c r="U996" s="36"/>
    </row>
    <row r="997" ht="15.75" customHeight="1">
      <c r="U997" s="36"/>
    </row>
    <row r="998" ht="15.75" customHeight="1">
      <c r="U998" s="36"/>
    </row>
  </sheetData>
  <mergeCells count="35">
    <mergeCell ref="G41:N41"/>
    <mergeCell ref="P41:Q41"/>
    <mergeCell ref="B3:W3"/>
    <mergeCell ref="B4:W4"/>
    <mergeCell ref="B5:W5"/>
    <mergeCell ref="W6:W7"/>
    <mergeCell ref="B39:C39"/>
    <mergeCell ref="B41:B42"/>
    <mergeCell ref="D41:F41"/>
    <mergeCell ref="P42:Q42"/>
    <mergeCell ref="P45:Q45"/>
    <mergeCell ref="R45:S45"/>
    <mergeCell ref="D42:F42"/>
    <mergeCell ref="D46:F46"/>
    <mergeCell ref="D47:F47"/>
    <mergeCell ref="D48:F48"/>
    <mergeCell ref="D49:F49"/>
    <mergeCell ref="D50:F50"/>
    <mergeCell ref="G42:N42"/>
    <mergeCell ref="G43:N43"/>
    <mergeCell ref="P43:Q43"/>
    <mergeCell ref="G44:N44"/>
    <mergeCell ref="T44:U44"/>
    <mergeCell ref="G45:N45"/>
    <mergeCell ref="T45:U45"/>
    <mergeCell ref="G48:N48"/>
    <mergeCell ref="G49:N49"/>
    <mergeCell ref="G50:N50"/>
    <mergeCell ref="G46:N46"/>
    <mergeCell ref="P46:Q46"/>
    <mergeCell ref="R46:S46"/>
    <mergeCell ref="T46:U46"/>
    <mergeCell ref="G47:N47"/>
    <mergeCell ref="P47:R47"/>
    <mergeCell ref="T47:U47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030A0"/>
    <pageSetUpPr/>
  </sheetPr>
  <sheetViews>
    <sheetView workbookViewId="0"/>
  </sheetViews>
  <sheetFormatPr customHeight="1" defaultColWidth="14.43" defaultRowHeight="15.0"/>
  <cols>
    <col customWidth="1" min="1" max="1" width="3.0"/>
    <col customWidth="1" min="2" max="2" width="14.29"/>
    <col customWidth="1" min="3" max="3" width="23.29"/>
    <col customWidth="1" min="4" max="4" width="8.29"/>
    <col customWidth="1" min="5" max="5" width="7.14"/>
    <col customWidth="1" hidden="1" min="6" max="6" width="8.43"/>
    <col customWidth="1" hidden="1" min="7" max="7" width="7.14"/>
    <col customWidth="1" min="8" max="8" width="8.43"/>
    <col customWidth="1" min="9" max="22" width="9.14"/>
    <col customWidth="1" min="23" max="23" width="5.14"/>
    <col customWidth="1" min="24" max="24" width="7.0"/>
    <col customWidth="1" min="25" max="25" width="8.14"/>
    <col customWidth="1" min="26" max="26" width="14.86"/>
  </cols>
  <sheetData>
    <row r="1">
      <c r="F1" s="1"/>
      <c r="H1" s="1"/>
      <c r="Z1" s="36"/>
    </row>
    <row r="2" ht="33.0" customHeight="1">
      <c r="B2" s="408" t="s">
        <v>28</v>
      </c>
      <c r="C2" s="8"/>
      <c r="D2" s="8"/>
      <c r="E2" s="407"/>
      <c r="F2" s="212"/>
      <c r="G2" s="407"/>
      <c r="H2" s="212"/>
      <c r="I2" s="325" t="s">
        <v>189</v>
      </c>
      <c r="J2" s="326" t="s">
        <v>190</v>
      </c>
      <c r="K2" s="327" t="s">
        <v>191</v>
      </c>
      <c r="L2" s="328" t="s">
        <v>192</v>
      </c>
      <c r="M2" s="329" t="s">
        <v>193</v>
      </c>
      <c r="N2" s="330" t="s">
        <v>194</v>
      </c>
      <c r="O2" s="331" t="s">
        <v>195</v>
      </c>
      <c r="P2" s="332" t="s">
        <v>196</v>
      </c>
      <c r="Q2" s="333" t="s">
        <v>197</v>
      </c>
      <c r="R2" s="334" t="s">
        <v>198</v>
      </c>
      <c r="S2" s="335" t="s">
        <v>199</v>
      </c>
      <c r="T2" s="336" t="s">
        <v>200</v>
      </c>
      <c r="U2" s="337" t="s">
        <v>201</v>
      </c>
      <c r="V2" s="338" t="s">
        <v>202</v>
      </c>
      <c r="W2" s="32"/>
      <c r="X2" s="32"/>
      <c r="Y2" s="32"/>
      <c r="Z2" s="212"/>
    </row>
    <row r="3" ht="15.0" customHeight="1">
      <c r="B3" s="110" t="s">
        <v>50</v>
      </c>
      <c r="C3" s="111" t="s">
        <v>265</v>
      </c>
      <c r="D3" s="112" t="s">
        <v>52</v>
      </c>
      <c r="E3" s="112" t="s">
        <v>54</v>
      </c>
      <c r="F3" s="113" t="s">
        <v>55</v>
      </c>
      <c r="G3" s="112"/>
      <c r="H3" s="113" t="s">
        <v>55</v>
      </c>
      <c r="I3" s="43">
        <v>2.0</v>
      </c>
      <c r="J3" s="44">
        <v>5.0</v>
      </c>
      <c r="K3" s="45">
        <v>7.0</v>
      </c>
      <c r="L3" s="79">
        <v>10.0</v>
      </c>
      <c r="M3" s="47">
        <v>11.0</v>
      </c>
      <c r="N3" s="81">
        <v>12.0</v>
      </c>
      <c r="O3" s="49">
        <v>13.0</v>
      </c>
      <c r="P3" s="50">
        <v>16.0</v>
      </c>
      <c r="Q3" s="51">
        <v>27.0</v>
      </c>
      <c r="R3" s="52">
        <v>69.0</v>
      </c>
      <c r="S3" s="53">
        <v>76.0</v>
      </c>
      <c r="T3" s="82">
        <v>77.0</v>
      </c>
      <c r="U3" s="57">
        <v>79.0</v>
      </c>
      <c r="V3" s="28">
        <v>81.0</v>
      </c>
      <c r="W3" s="57" t="s">
        <v>2</v>
      </c>
      <c r="X3" s="57" t="s">
        <v>3</v>
      </c>
      <c r="Y3" s="57" t="s">
        <v>66</v>
      </c>
      <c r="Z3" s="83" t="s">
        <v>266</v>
      </c>
    </row>
    <row r="4">
      <c r="B4" s="407"/>
      <c r="C4" s="407"/>
      <c r="D4" s="407"/>
      <c r="E4" s="407"/>
      <c r="F4" s="212"/>
      <c r="G4" s="407"/>
      <c r="H4" s="212"/>
      <c r="I4" s="32"/>
      <c r="J4" s="32"/>
      <c r="K4" s="32"/>
      <c r="L4" s="414"/>
      <c r="M4" s="32"/>
      <c r="N4" s="32"/>
      <c r="O4" s="32"/>
      <c r="P4" s="32"/>
      <c r="Q4" s="32"/>
      <c r="R4" s="32"/>
      <c r="S4" s="32"/>
      <c r="T4" s="32"/>
      <c r="U4" s="32"/>
      <c r="V4" s="414"/>
      <c r="W4" s="32"/>
      <c r="X4" s="32"/>
      <c r="Y4" s="32"/>
      <c r="Z4" s="212"/>
    </row>
    <row r="5" ht="129.75" customHeight="1">
      <c r="B5" s="481" t="s">
        <v>496</v>
      </c>
      <c r="C5" s="482"/>
      <c r="D5" s="483">
        <v>8.0</v>
      </c>
      <c r="E5" s="483" t="s">
        <v>497</v>
      </c>
      <c r="F5" s="246">
        <v>93.0</v>
      </c>
      <c r="G5" s="359">
        <v>1.57</v>
      </c>
      <c r="H5" s="247">
        <v>150.0</v>
      </c>
      <c r="I5" s="456"/>
      <c r="J5" s="457"/>
      <c r="K5" s="458"/>
      <c r="L5" s="459"/>
      <c r="M5" s="460"/>
      <c r="N5" s="461"/>
      <c r="O5" s="462"/>
      <c r="P5" s="463"/>
      <c r="Q5" s="464"/>
      <c r="R5" s="465"/>
      <c r="S5" s="466"/>
      <c r="T5" s="467"/>
      <c r="U5" s="468"/>
      <c r="V5" s="469"/>
      <c r="W5" s="484">
        <f t="shared" ref="W5:W37" si="1">SUM(I5:V5)</f>
        <v>0</v>
      </c>
      <c r="X5" s="484">
        <f t="shared" ref="X5:X7" si="2">D5*W5</f>
        <v>0</v>
      </c>
      <c r="Y5" s="484">
        <f t="shared" ref="Y5:Y7" si="3">W5*1.48</f>
        <v>0</v>
      </c>
      <c r="Z5" s="485">
        <f t="shared" ref="Z5:Z7" si="4">H5*W5</f>
        <v>0</v>
      </c>
    </row>
    <row r="6" ht="129.75" customHeight="1">
      <c r="B6" s="481" t="s">
        <v>498</v>
      </c>
      <c r="C6" s="482"/>
      <c r="D6" s="483">
        <v>10.0</v>
      </c>
      <c r="E6" s="483" t="s">
        <v>499</v>
      </c>
      <c r="F6" s="246">
        <v>130.0</v>
      </c>
      <c r="G6" s="359">
        <v>1.57</v>
      </c>
      <c r="H6" s="247">
        <v>205.0</v>
      </c>
      <c r="I6" s="456"/>
      <c r="J6" s="457"/>
      <c r="K6" s="458"/>
      <c r="L6" s="459"/>
      <c r="M6" s="460"/>
      <c r="N6" s="461"/>
      <c r="O6" s="462"/>
      <c r="P6" s="463"/>
      <c r="Q6" s="464"/>
      <c r="R6" s="465"/>
      <c r="S6" s="466"/>
      <c r="T6" s="467"/>
      <c r="U6" s="468"/>
      <c r="V6" s="469"/>
      <c r="W6" s="484">
        <f t="shared" si="1"/>
        <v>0</v>
      </c>
      <c r="X6" s="484">
        <f t="shared" si="2"/>
        <v>0</v>
      </c>
      <c r="Y6" s="484">
        <f t="shared" si="3"/>
        <v>0</v>
      </c>
      <c r="Z6" s="485">
        <f t="shared" si="4"/>
        <v>0</v>
      </c>
    </row>
    <row r="7" ht="129.75" customHeight="1">
      <c r="B7" s="481" t="s">
        <v>267</v>
      </c>
      <c r="C7" s="482"/>
      <c r="D7" s="483">
        <v>5.0</v>
      </c>
      <c r="E7" s="483" t="s">
        <v>500</v>
      </c>
      <c r="F7" s="246">
        <v>83.0</v>
      </c>
      <c r="G7" s="359">
        <v>1.57</v>
      </c>
      <c r="H7" s="247">
        <v>135.0</v>
      </c>
      <c r="I7" s="456"/>
      <c r="J7" s="457"/>
      <c r="K7" s="458"/>
      <c r="L7" s="459"/>
      <c r="M7" s="460"/>
      <c r="N7" s="461"/>
      <c r="O7" s="462"/>
      <c r="P7" s="463"/>
      <c r="Q7" s="464"/>
      <c r="R7" s="465"/>
      <c r="S7" s="466"/>
      <c r="T7" s="467"/>
      <c r="U7" s="468"/>
      <c r="V7" s="469"/>
      <c r="W7" s="484">
        <f t="shared" si="1"/>
        <v>0</v>
      </c>
      <c r="X7" s="484">
        <f t="shared" si="2"/>
        <v>0</v>
      </c>
      <c r="Y7" s="484">
        <f t="shared" si="3"/>
        <v>0</v>
      </c>
      <c r="Z7" s="485">
        <f t="shared" si="4"/>
        <v>0</v>
      </c>
    </row>
    <row r="8" ht="129.75" customHeight="1">
      <c r="B8" s="376" t="s">
        <v>432</v>
      </c>
      <c r="C8" s="357"/>
      <c r="D8" s="358">
        <v>10.0</v>
      </c>
      <c r="E8" s="358" t="s">
        <v>501</v>
      </c>
      <c r="F8" s="246">
        <v>78.0</v>
      </c>
      <c r="G8" s="359">
        <v>1.57</v>
      </c>
      <c r="H8" s="247">
        <v>125.0</v>
      </c>
      <c r="I8" s="360"/>
      <c r="J8" s="361"/>
      <c r="K8" s="362"/>
      <c r="L8" s="363"/>
      <c r="M8" s="426"/>
      <c r="N8" s="365"/>
      <c r="O8" s="366"/>
      <c r="P8" s="367"/>
      <c r="Q8" s="368"/>
      <c r="R8" s="369"/>
      <c r="S8" s="370"/>
      <c r="T8" s="371"/>
      <c r="U8" s="372"/>
      <c r="V8" s="373"/>
      <c r="W8" s="374">
        <f t="shared" si="1"/>
        <v>0</v>
      </c>
      <c r="X8" s="374">
        <f>W8*D8</f>
        <v>0</v>
      </c>
      <c r="Y8" s="374">
        <f>W8*1.1</f>
        <v>0</v>
      </c>
      <c r="Z8" s="375">
        <f>W8*H8</f>
        <v>0</v>
      </c>
    </row>
    <row r="9" ht="129.75" customHeight="1">
      <c r="B9" s="303" t="s">
        <v>359</v>
      </c>
      <c r="C9" s="304"/>
      <c r="D9" s="273">
        <v>5.0</v>
      </c>
      <c r="E9" s="273" t="s">
        <v>502</v>
      </c>
      <c r="F9" s="246">
        <v>73.0</v>
      </c>
      <c r="G9" s="359">
        <v>1.57</v>
      </c>
      <c r="H9" s="247">
        <v>115.0</v>
      </c>
      <c r="I9" s="377"/>
      <c r="J9" s="378"/>
      <c r="K9" s="379"/>
      <c r="L9" s="380"/>
      <c r="M9" s="392"/>
      <c r="N9" s="382"/>
      <c r="O9" s="383"/>
      <c r="P9" s="384"/>
      <c r="Q9" s="385"/>
      <c r="R9" s="386"/>
      <c r="S9" s="387"/>
      <c r="T9" s="388"/>
      <c r="U9" s="389"/>
      <c r="V9" s="390"/>
      <c r="W9" s="262">
        <f t="shared" si="1"/>
        <v>0</v>
      </c>
      <c r="X9" s="262">
        <f t="shared" ref="X9:X20" si="5">D9*W9</f>
        <v>0</v>
      </c>
      <c r="Y9" s="262">
        <f>W9*1.23</f>
        <v>0</v>
      </c>
      <c r="Z9" s="305">
        <f t="shared" ref="Z9:Z35" si="6">H9*W9</f>
        <v>0</v>
      </c>
    </row>
    <row r="10" ht="129.75" customHeight="1">
      <c r="B10" s="376" t="s">
        <v>269</v>
      </c>
      <c r="C10" s="357"/>
      <c r="D10" s="358">
        <v>10.0</v>
      </c>
      <c r="E10" s="358" t="s">
        <v>503</v>
      </c>
      <c r="F10" s="246">
        <v>81.0</v>
      </c>
      <c r="G10" s="359">
        <v>1.57</v>
      </c>
      <c r="H10" s="247">
        <v>130.0</v>
      </c>
      <c r="I10" s="360"/>
      <c r="J10" s="361"/>
      <c r="K10" s="362"/>
      <c r="L10" s="363"/>
      <c r="M10" s="426"/>
      <c r="N10" s="365"/>
      <c r="O10" s="366"/>
      <c r="P10" s="367"/>
      <c r="Q10" s="368"/>
      <c r="R10" s="369"/>
      <c r="S10" s="370"/>
      <c r="T10" s="371"/>
      <c r="U10" s="372"/>
      <c r="V10" s="373"/>
      <c r="W10" s="374">
        <f t="shared" si="1"/>
        <v>0</v>
      </c>
      <c r="X10" s="374">
        <f t="shared" si="5"/>
        <v>0</v>
      </c>
      <c r="Y10" s="374">
        <f>W10*1.1</f>
        <v>0</v>
      </c>
      <c r="Z10" s="375">
        <f t="shared" si="6"/>
        <v>0</v>
      </c>
    </row>
    <row r="11" ht="129.75" customHeight="1">
      <c r="B11" s="376" t="s">
        <v>504</v>
      </c>
      <c r="C11" s="357"/>
      <c r="D11" s="358">
        <v>5.0</v>
      </c>
      <c r="E11" s="358" t="s">
        <v>505</v>
      </c>
      <c r="F11" s="246">
        <v>89.0</v>
      </c>
      <c r="G11" s="359">
        <v>1.57</v>
      </c>
      <c r="H11" s="247">
        <v>140.0</v>
      </c>
      <c r="I11" s="360"/>
      <c r="J11" s="361"/>
      <c r="K11" s="362"/>
      <c r="L11" s="363"/>
      <c r="M11" s="426"/>
      <c r="N11" s="365"/>
      <c r="O11" s="366"/>
      <c r="P11" s="367"/>
      <c r="Q11" s="368"/>
      <c r="R11" s="369"/>
      <c r="S11" s="370"/>
      <c r="T11" s="371"/>
      <c r="U11" s="372"/>
      <c r="V11" s="373"/>
      <c r="W11" s="374">
        <f t="shared" si="1"/>
        <v>0</v>
      </c>
      <c r="X11" s="374">
        <f t="shared" si="5"/>
        <v>0</v>
      </c>
      <c r="Y11" s="374">
        <f>W11*1.58</f>
        <v>0</v>
      </c>
      <c r="Z11" s="375">
        <f t="shared" si="6"/>
        <v>0</v>
      </c>
    </row>
    <row r="12" ht="129.75" customHeight="1">
      <c r="B12" s="376" t="s">
        <v>425</v>
      </c>
      <c r="C12" s="357"/>
      <c r="D12" s="358">
        <v>10.0</v>
      </c>
      <c r="E12" s="358" t="s">
        <v>506</v>
      </c>
      <c r="F12" s="246">
        <v>96.0</v>
      </c>
      <c r="G12" s="359">
        <v>1.57</v>
      </c>
      <c r="H12" s="247">
        <v>155.0</v>
      </c>
      <c r="I12" s="360"/>
      <c r="J12" s="361"/>
      <c r="K12" s="362"/>
      <c r="L12" s="363"/>
      <c r="M12" s="426"/>
      <c r="N12" s="365"/>
      <c r="O12" s="366"/>
      <c r="P12" s="367"/>
      <c r="Q12" s="368"/>
      <c r="R12" s="369"/>
      <c r="S12" s="370"/>
      <c r="T12" s="371"/>
      <c r="U12" s="372"/>
      <c r="V12" s="373"/>
      <c r="W12" s="374">
        <f t="shared" si="1"/>
        <v>0</v>
      </c>
      <c r="X12" s="374">
        <f t="shared" si="5"/>
        <v>0</v>
      </c>
      <c r="Y12" s="374">
        <f>W12*1.43</f>
        <v>0</v>
      </c>
      <c r="Z12" s="375">
        <f t="shared" si="6"/>
        <v>0</v>
      </c>
    </row>
    <row r="13" ht="129.75" customHeight="1">
      <c r="B13" s="376" t="s">
        <v>507</v>
      </c>
      <c r="C13" s="357"/>
      <c r="D13" s="358">
        <v>10.0</v>
      </c>
      <c r="E13" s="358" t="s">
        <v>508</v>
      </c>
      <c r="F13" s="246">
        <v>145.0</v>
      </c>
      <c r="G13" s="359">
        <v>1.57</v>
      </c>
      <c r="H13" s="247">
        <v>230.0</v>
      </c>
      <c r="I13" s="360"/>
      <c r="J13" s="361"/>
      <c r="K13" s="362"/>
      <c r="L13" s="363"/>
      <c r="M13" s="426"/>
      <c r="N13" s="365"/>
      <c r="O13" s="366"/>
      <c r="P13" s="367"/>
      <c r="Q13" s="368"/>
      <c r="R13" s="369"/>
      <c r="S13" s="370"/>
      <c r="T13" s="371"/>
      <c r="U13" s="372"/>
      <c r="V13" s="373"/>
      <c r="W13" s="374">
        <f t="shared" si="1"/>
        <v>0</v>
      </c>
      <c r="X13" s="374">
        <f t="shared" si="5"/>
        <v>0</v>
      </c>
      <c r="Y13" s="374">
        <f>W13*2.52</f>
        <v>0</v>
      </c>
      <c r="Z13" s="375">
        <f t="shared" si="6"/>
        <v>0</v>
      </c>
    </row>
    <row r="14" ht="129.75" customHeight="1">
      <c r="B14" s="303" t="s">
        <v>509</v>
      </c>
      <c r="C14" s="304"/>
      <c r="D14" s="273">
        <v>10.0</v>
      </c>
      <c r="E14" s="273" t="s">
        <v>510</v>
      </c>
      <c r="F14" s="246">
        <v>99.0</v>
      </c>
      <c r="G14" s="359">
        <v>1.57</v>
      </c>
      <c r="H14" s="247">
        <v>160.0</v>
      </c>
      <c r="I14" s="377"/>
      <c r="J14" s="378"/>
      <c r="K14" s="379"/>
      <c r="L14" s="380"/>
      <c r="M14" s="392"/>
      <c r="N14" s="382"/>
      <c r="O14" s="383"/>
      <c r="P14" s="384"/>
      <c r="Q14" s="385"/>
      <c r="R14" s="386"/>
      <c r="S14" s="387"/>
      <c r="T14" s="388"/>
      <c r="U14" s="389"/>
      <c r="V14" s="390"/>
      <c r="W14" s="262">
        <f t="shared" si="1"/>
        <v>0</v>
      </c>
      <c r="X14" s="262">
        <f t="shared" si="5"/>
        <v>0</v>
      </c>
      <c r="Y14" s="262">
        <f>W14*1.5</f>
        <v>0</v>
      </c>
      <c r="Z14" s="305">
        <f t="shared" si="6"/>
        <v>0</v>
      </c>
    </row>
    <row r="15" ht="129.75" customHeight="1">
      <c r="B15" s="303" t="s">
        <v>511</v>
      </c>
      <c r="C15" s="304"/>
      <c r="D15" s="273">
        <v>10.0</v>
      </c>
      <c r="E15" s="273" t="s">
        <v>512</v>
      </c>
      <c r="F15" s="246">
        <v>121.0</v>
      </c>
      <c r="G15" s="359">
        <v>1.57</v>
      </c>
      <c r="H15" s="247">
        <v>190.0</v>
      </c>
      <c r="I15" s="377"/>
      <c r="J15" s="378"/>
      <c r="K15" s="379"/>
      <c r="L15" s="380"/>
      <c r="M15" s="392"/>
      <c r="N15" s="382"/>
      <c r="O15" s="383"/>
      <c r="P15" s="384"/>
      <c r="Q15" s="385"/>
      <c r="R15" s="386"/>
      <c r="S15" s="387"/>
      <c r="T15" s="388"/>
      <c r="U15" s="389"/>
      <c r="V15" s="390"/>
      <c r="W15" s="262">
        <f t="shared" si="1"/>
        <v>0</v>
      </c>
      <c r="X15" s="262">
        <f t="shared" si="5"/>
        <v>0</v>
      </c>
      <c r="Y15" s="262">
        <f>W15*1.98</f>
        <v>0</v>
      </c>
      <c r="Z15" s="305">
        <f t="shared" si="6"/>
        <v>0</v>
      </c>
    </row>
    <row r="16" ht="129.75" customHeight="1">
      <c r="B16" s="303" t="s">
        <v>513</v>
      </c>
      <c r="C16" s="304"/>
      <c r="D16" s="273">
        <v>10.0</v>
      </c>
      <c r="E16" s="273" t="s">
        <v>514</v>
      </c>
      <c r="F16" s="246">
        <v>103.0</v>
      </c>
      <c r="G16" s="359">
        <v>1.57</v>
      </c>
      <c r="H16" s="247">
        <v>165.0</v>
      </c>
      <c r="I16" s="377"/>
      <c r="J16" s="378"/>
      <c r="K16" s="379"/>
      <c r="L16" s="380"/>
      <c r="M16" s="392"/>
      <c r="N16" s="382"/>
      <c r="O16" s="383"/>
      <c r="P16" s="384"/>
      <c r="Q16" s="385"/>
      <c r="R16" s="386"/>
      <c r="S16" s="387"/>
      <c r="T16" s="388"/>
      <c r="U16" s="389"/>
      <c r="V16" s="390"/>
      <c r="W16" s="262">
        <f t="shared" si="1"/>
        <v>0</v>
      </c>
      <c r="X16" s="262">
        <f t="shared" si="5"/>
        <v>0</v>
      </c>
      <c r="Y16" s="262">
        <f>W16*1.58</f>
        <v>0</v>
      </c>
      <c r="Z16" s="305">
        <f t="shared" si="6"/>
        <v>0</v>
      </c>
    </row>
    <row r="17" ht="129.75" customHeight="1">
      <c r="B17" s="303" t="s">
        <v>515</v>
      </c>
      <c r="C17" s="304"/>
      <c r="D17" s="273">
        <v>10.0</v>
      </c>
      <c r="E17" s="273" t="s">
        <v>516</v>
      </c>
      <c r="F17" s="246">
        <v>100.0</v>
      </c>
      <c r="G17" s="359">
        <v>1.57</v>
      </c>
      <c r="H17" s="247">
        <v>160.0</v>
      </c>
      <c r="I17" s="377"/>
      <c r="J17" s="378"/>
      <c r="K17" s="379"/>
      <c r="L17" s="380"/>
      <c r="M17" s="392"/>
      <c r="N17" s="382"/>
      <c r="O17" s="383"/>
      <c r="P17" s="384"/>
      <c r="Q17" s="385"/>
      <c r="R17" s="386"/>
      <c r="S17" s="387"/>
      <c r="T17" s="388"/>
      <c r="U17" s="389"/>
      <c r="V17" s="390"/>
      <c r="W17" s="262">
        <f t="shared" si="1"/>
        <v>0</v>
      </c>
      <c r="X17" s="262">
        <f t="shared" si="5"/>
        <v>0</v>
      </c>
      <c r="Y17" s="262">
        <f>W17*1.52</f>
        <v>0</v>
      </c>
      <c r="Z17" s="305">
        <f t="shared" si="6"/>
        <v>0</v>
      </c>
    </row>
    <row r="18" ht="129.75" customHeight="1">
      <c r="B18" s="303" t="s">
        <v>517</v>
      </c>
      <c r="C18" s="304"/>
      <c r="D18" s="273">
        <v>3.0</v>
      </c>
      <c r="E18" s="273" t="s">
        <v>518</v>
      </c>
      <c r="F18" s="246">
        <v>90.0</v>
      </c>
      <c r="G18" s="359">
        <v>1.57</v>
      </c>
      <c r="H18" s="247">
        <v>145.0</v>
      </c>
      <c r="I18" s="377"/>
      <c r="J18" s="378"/>
      <c r="K18" s="379"/>
      <c r="L18" s="380"/>
      <c r="M18" s="392"/>
      <c r="N18" s="382"/>
      <c r="O18" s="383"/>
      <c r="P18" s="384"/>
      <c r="Q18" s="385"/>
      <c r="R18" s="386"/>
      <c r="S18" s="387"/>
      <c r="T18" s="388"/>
      <c r="U18" s="389"/>
      <c r="V18" s="390"/>
      <c r="W18" s="262">
        <f t="shared" si="1"/>
        <v>0</v>
      </c>
      <c r="X18" s="262">
        <f t="shared" si="5"/>
        <v>0</v>
      </c>
      <c r="Y18" s="262">
        <f>W18*0.95</f>
        <v>0</v>
      </c>
      <c r="Z18" s="305">
        <f t="shared" si="6"/>
        <v>0</v>
      </c>
    </row>
    <row r="19" ht="129.75" customHeight="1">
      <c r="B19" s="303" t="s">
        <v>446</v>
      </c>
      <c r="C19" s="304"/>
      <c r="D19" s="273">
        <v>10.0</v>
      </c>
      <c r="E19" s="273" t="s">
        <v>519</v>
      </c>
      <c r="F19" s="246">
        <v>138.0</v>
      </c>
      <c r="G19" s="359">
        <v>1.57</v>
      </c>
      <c r="H19" s="247">
        <v>220.0</v>
      </c>
      <c r="I19" s="377"/>
      <c r="J19" s="378"/>
      <c r="K19" s="379"/>
      <c r="L19" s="380"/>
      <c r="M19" s="392"/>
      <c r="N19" s="382"/>
      <c r="O19" s="383"/>
      <c r="P19" s="384"/>
      <c r="Q19" s="385"/>
      <c r="R19" s="386"/>
      <c r="S19" s="387"/>
      <c r="T19" s="388"/>
      <c r="U19" s="389"/>
      <c r="V19" s="390"/>
      <c r="W19" s="262">
        <f t="shared" si="1"/>
        <v>0</v>
      </c>
      <c r="X19" s="262">
        <f t="shared" si="5"/>
        <v>0</v>
      </c>
      <c r="Y19" s="262">
        <f>W19*2.4</f>
        <v>0</v>
      </c>
      <c r="Z19" s="305">
        <f t="shared" si="6"/>
        <v>0</v>
      </c>
    </row>
    <row r="20" ht="129.75" customHeight="1">
      <c r="B20" s="303" t="s">
        <v>520</v>
      </c>
      <c r="C20" s="304"/>
      <c r="D20" s="273">
        <v>10.0</v>
      </c>
      <c r="E20" s="273" t="s">
        <v>521</v>
      </c>
      <c r="F20" s="246">
        <v>180.0</v>
      </c>
      <c r="G20" s="359">
        <v>1.57</v>
      </c>
      <c r="H20" s="247">
        <v>285.0</v>
      </c>
      <c r="I20" s="377"/>
      <c r="J20" s="378"/>
      <c r="K20" s="379"/>
      <c r="L20" s="380"/>
      <c r="M20" s="392"/>
      <c r="N20" s="382"/>
      <c r="O20" s="383"/>
      <c r="P20" s="384"/>
      <c r="Q20" s="385"/>
      <c r="R20" s="386"/>
      <c r="S20" s="387"/>
      <c r="T20" s="388"/>
      <c r="U20" s="389"/>
      <c r="V20" s="390"/>
      <c r="W20" s="262">
        <f t="shared" si="1"/>
        <v>0</v>
      </c>
      <c r="X20" s="262">
        <f t="shared" si="5"/>
        <v>0</v>
      </c>
      <c r="Y20" s="262">
        <f>W20*3.31</f>
        <v>0</v>
      </c>
      <c r="Z20" s="305">
        <f t="shared" si="6"/>
        <v>0</v>
      </c>
    </row>
    <row r="21" ht="129.75" customHeight="1">
      <c r="B21" s="303" t="s">
        <v>522</v>
      </c>
      <c r="C21" s="304"/>
      <c r="D21" s="273">
        <v>5.0</v>
      </c>
      <c r="E21" s="273" t="s">
        <v>523</v>
      </c>
      <c r="F21" s="246">
        <v>106.0</v>
      </c>
      <c r="G21" s="359">
        <v>1.57</v>
      </c>
      <c r="H21" s="247">
        <v>170.0</v>
      </c>
      <c r="I21" s="377"/>
      <c r="J21" s="378"/>
      <c r="K21" s="379"/>
      <c r="L21" s="380"/>
      <c r="M21" s="392"/>
      <c r="N21" s="382"/>
      <c r="O21" s="383"/>
      <c r="P21" s="384"/>
      <c r="Q21" s="385"/>
      <c r="R21" s="386"/>
      <c r="S21" s="387"/>
      <c r="T21" s="388"/>
      <c r="U21" s="389"/>
      <c r="V21" s="390"/>
      <c r="W21" s="262">
        <f t="shared" si="1"/>
        <v>0</v>
      </c>
      <c r="X21" s="262">
        <f t="shared" ref="X21:X22" si="7">+D21*W21</f>
        <v>0</v>
      </c>
      <c r="Y21" s="262">
        <f>W21*1.96</f>
        <v>0</v>
      </c>
      <c r="Z21" s="305">
        <f t="shared" si="6"/>
        <v>0</v>
      </c>
    </row>
    <row r="22" ht="129.75" customHeight="1">
      <c r="B22" s="303" t="s">
        <v>524</v>
      </c>
      <c r="C22" s="304"/>
      <c r="D22" s="273">
        <v>5.0</v>
      </c>
      <c r="E22" s="273" t="s">
        <v>525</v>
      </c>
      <c r="F22" s="246">
        <v>67.0</v>
      </c>
      <c r="G22" s="359">
        <v>1.57</v>
      </c>
      <c r="H22" s="247">
        <v>110.0</v>
      </c>
      <c r="I22" s="377"/>
      <c r="J22" s="378"/>
      <c r="K22" s="379"/>
      <c r="L22" s="380"/>
      <c r="M22" s="392"/>
      <c r="N22" s="382"/>
      <c r="O22" s="383"/>
      <c r="P22" s="384"/>
      <c r="Q22" s="385"/>
      <c r="R22" s="386"/>
      <c r="S22" s="387"/>
      <c r="T22" s="388"/>
      <c r="U22" s="389"/>
      <c r="V22" s="390"/>
      <c r="W22" s="262">
        <f t="shared" si="1"/>
        <v>0</v>
      </c>
      <c r="X22" s="262">
        <f t="shared" si="7"/>
        <v>0</v>
      </c>
      <c r="Y22" s="262">
        <f>W22*1.1</f>
        <v>0</v>
      </c>
      <c r="Z22" s="305">
        <f t="shared" si="6"/>
        <v>0</v>
      </c>
    </row>
    <row r="23" ht="129.75" customHeight="1">
      <c r="B23" s="303" t="s">
        <v>526</v>
      </c>
      <c r="C23" s="304"/>
      <c r="D23" s="273">
        <v>5.0</v>
      </c>
      <c r="E23" s="273" t="s">
        <v>527</v>
      </c>
      <c r="F23" s="246">
        <v>69.0</v>
      </c>
      <c r="G23" s="359">
        <v>1.57</v>
      </c>
      <c r="H23" s="247">
        <v>110.0</v>
      </c>
      <c r="I23" s="377"/>
      <c r="J23" s="378"/>
      <c r="K23" s="379"/>
      <c r="L23" s="380"/>
      <c r="M23" s="392"/>
      <c r="N23" s="382"/>
      <c r="O23" s="383"/>
      <c r="P23" s="384"/>
      <c r="Q23" s="385"/>
      <c r="R23" s="386"/>
      <c r="S23" s="387"/>
      <c r="T23" s="388"/>
      <c r="U23" s="389"/>
      <c r="V23" s="390"/>
      <c r="W23" s="262">
        <f t="shared" si="1"/>
        <v>0</v>
      </c>
      <c r="X23" s="262">
        <f>W23*D23</f>
        <v>0</v>
      </c>
      <c r="Y23" s="262">
        <f>W23*1.14</f>
        <v>0</v>
      </c>
      <c r="Z23" s="305">
        <f t="shared" si="6"/>
        <v>0</v>
      </c>
    </row>
    <row r="24" ht="129.75" customHeight="1">
      <c r="B24" s="303" t="s">
        <v>528</v>
      </c>
      <c r="C24" s="304"/>
      <c r="D24" s="273">
        <v>5.0</v>
      </c>
      <c r="E24" s="273" t="s">
        <v>529</v>
      </c>
      <c r="F24" s="246">
        <v>141.0</v>
      </c>
      <c r="G24" s="359">
        <v>1.57</v>
      </c>
      <c r="H24" s="247">
        <v>225.0</v>
      </c>
      <c r="I24" s="377"/>
      <c r="J24" s="378"/>
      <c r="K24" s="379"/>
      <c r="L24" s="380"/>
      <c r="M24" s="392"/>
      <c r="N24" s="382"/>
      <c r="O24" s="383"/>
      <c r="P24" s="384"/>
      <c r="Q24" s="385"/>
      <c r="R24" s="386"/>
      <c r="S24" s="387"/>
      <c r="T24" s="388"/>
      <c r="U24" s="389"/>
      <c r="V24" s="390"/>
      <c r="W24" s="262">
        <f t="shared" si="1"/>
        <v>0</v>
      </c>
      <c r="X24" s="262">
        <f t="shared" ref="X24:X25" si="8">D24*W24</f>
        <v>0</v>
      </c>
      <c r="Y24" s="262">
        <f>W24*1.52</f>
        <v>0</v>
      </c>
      <c r="Z24" s="305">
        <f t="shared" si="6"/>
        <v>0</v>
      </c>
    </row>
    <row r="25" ht="129.75" customHeight="1">
      <c r="B25" s="303" t="s">
        <v>530</v>
      </c>
      <c r="C25" s="304"/>
      <c r="D25" s="273">
        <v>5.0</v>
      </c>
      <c r="E25" s="273" t="s">
        <v>531</v>
      </c>
      <c r="F25" s="246">
        <v>138.0</v>
      </c>
      <c r="G25" s="359">
        <v>1.57</v>
      </c>
      <c r="H25" s="247">
        <v>220.0</v>
      </c>
      <c r="I25" s="377"/>
      <c r="J25" s="378"/>
      <c r="K25" s="379"/>
      <c r="L25" s="380"/>
      <c r="M25" s="392"/>
      <c r="N25" s="382"/>
      <c r="O25" s="383"/>
      <c r="P25" s="384"/>
      <c r="Q25" s="385"/>
      <c r="R25" s="386"/>
      <c r="S25" s="387"/>
      <c r="T25" s="388"/>
      <c r="U25" s="389"/>
      <c r="V25" s="390"/>
      <c r="W25" s="262">
        <f t="shared" si="1"/>
        <v>0</v>
      </c>
      <c r="X25" s="262">
        <f t="shared" si="8"/>
        <v>0</v>
      </c>
      <c r="Y25" s="262">
        <f>W25*2.68</f>
        <v>0</v>
      </c>
      <c r="Z25" s="305">
        <f t="shared" si="6"/>
        <v>0</v>
      </c>
    </row>
    <row r="26" ht="129.75" customHeight="1">
      <c r="B26" s="303" t="s">
        <v>532</v>
      </c>
      <c r="C26" s="304"/>
      <c r="D26" s="273">
        <v>5.0</v>
      </c>
      <c r="E26" s="273" t="s">
        <v>533</v>
      </c>
      <c r="F26" s="246">
        <v>108.0</v>
      </c>
      <c r="G26" s="359">
        <v>1.57</v>
      </c>
      <c r="H26" s="247">
        <v>170.0</v>
      </c>
      <c r="I26" s="377"/>
      <c r="J26" s="378"/>
      <c r="K26" s="379"/>
      <c r="L26" s="380"/>
      <c r="M26" s="392"/>
      <c r="N26" s="382"/>
      <c r="O26" s="383"/>
      <c r="P26" s="384"/>
      <c r="Q26" s="385"/>
      <c r="R26" s="386"/>
      <c r="S26" s="387"/>
      <c r="T26" s="388"/>
      <c r="U26" s="389"/>
      <c r="V26" s="390"/>
      <c r="W26" s="262">
        <f t="shared" si="1"/>
        <v>0</v>
      </c>
      <c r="X26" s="262">
        <f t="shared" ref="X26:X28" si="9">W26*D26</f>
        <v>0</v>
      </c>
      <c r="Y26" s="262">
        <f>W26*2</f>
        <v>0</v>
      </c>
      <c r="Z26" s="305">
        <f t="shared" si="6"/>
        <v>0</v>
      </c>
    </row>
    <row r="27" ht="129.75" customHeight="1">
      <c r="B27" s="303" t="s">
        <v>534</v>
      </c>
      <c r="C27" s="304"/>
      <c r="D27" s="273">
        <v>5.0</v>
      </c>
      <c r="E27" s="273" t="s">
        <v>535</v>
      </c>
      <c r="F27" s="246">
        <v>147.0</v>
      </c>
      <c r="G27" s="359">
        <v>1.57</v>
      </c>
      <c r="H27" s="247">
        <v>235.0</v>
      </c>
      <c r="I27" s="377"/>
      <c r="J27" s="378"/>
      <c r="K27" s="379"/>
      <c r="L27" s="380"/>
      <c r="M27" s="392"/>
      <c r="N27" s="382"/>
      <c r="O27" s="383"/>
      <c r="P27" s="384"/>
      <c r="Q27" s="385"/>
      <c r="R27" s="386"/>
      <c r="S27" s="387"/>
      <c r="T27" s="388"/>
      <c r="U27" s="389"/>
      <c r="V27" s="390"/>
      <c r="W27" s="262">
        <f t="shared" si="1"/>
        <v>0</v>
      </c>
      <c r="X27" s="262">
        <f t="shared" si="9"/>
        <v>0</v>
      </c>
      <c r="Y27" s="262">
        <f>W27*1.63</f>
        <v>0</v>
      </c>
      <c r="Z27" s="305">
        <f t="shared" si="6"/>
        <v>0</v>
      </c>
    </row>
    <row r="28" ht="129.75" customHeight="1">
      <c r="B28" s="303" t="s">
        <v>536</v>
      </c>
      <c r="C28" s="304"/>
      <c r="D28" s="273">
        <v>5.0</v>
      </c>
      <c r="E28" s="273" t="s">
        <v>537</v>
      </c>
      <c r="F28" s="246">
        <v>101.0</v>
      </c>
      <c r="G28" s="359">
        <v>1.57</v>
      </c>
      <c r="H28" s="247">
        <v>160.0</v>
      </c>
      <c r="I28" s="377"/>
      <c r="J28" s="378"/>
      <c r="K28" s="379"/>
      <c r="L28" s="380"/>
      <c r="M28" s="392"/>
      <c r="N28" s="382"/>
      <c r="O28" s="383"/>
      <c r="P28" s="384"/>
      <c r="Q28" s="385"/>
      <c r="R28" s="386"/>
      <c r="S28" s="387"/>
      <c r="T28" s="388"/>
      <c r="U28" s="389"/>
      <c r="V28" s="390"/>
      <c r="W28" s="262">
        <f t="shared" si="1"/>
        <v>0</v>
      </c>
      <c r="X28" s="262">
        <f t="shared" si="9"/>
        <v>0</v>
      </c>
      <c r="Y28" s="262">
        <f>W28*1.86</f>
        <v>0</v>
      </c>
      <c r="Z28" s="305">
        <f t="shared" si="6"/>
        <v>0</v>
      </c>
    </row>
    <row r="29" ht="129.75" customHeight="1">
      <c r="B29" s="303" t="s">
        <v>538</v>
      </c>
      <c r="C29" s="304"/>
      <c r="D29" s="273">
        <v>3.0</v>
      </c>
      <c r="E29" s="273" t="s">
        <v>539</v>
      </c>
      <c r="F29" s="246">
        <v>120.0</v>
      </c>
      <c r="G29" s="359">
        <v>1.57</v>
      </c>
      <c r="H29" s="247">
        <v>190.0</v>
      </c>
      <c r="I29" s="377"/>
      <c r="J29" s="378"/>
      <c r="K29" s="379"/>
      <c r="L29" s="380"/>
      <c r="M29" s="392"/>
      <c r="N29" s="382"/>
      <c r="O29" s="383"/>
      <c r="P29" s="384"/>
      <c r="Q29" s="385"/>
      <c r="R29" s="386"/>
      <c r="S29" s="387"/>
      <c r="T29" s="388"/>
      <c r="U29" s="389"/>
      <c r="V29" s="390"/>
      <c r="W29" s="262">
        <f t="shared" si="1"/>
        <v>0</v>
      </c>
      <c r="X29" s="262">
        <f t="shared" ref="X29:X37" si="10">D29*W29</f>
        <v>0</v>
      </c>
      <c r="Y29" s="262">
        <f>W29*1.55</f>
        <v>0</v>
      </c>
      <c r="Z29" s="305">
        <f t="shared" si="6"/>
        <v>0</v>
      </c>
    </row>
    <row r="30" ht="129.75" customHeight="1">
      <c r="B30" s="486" t="s">
        <v>540</v>
      </c>
      <c r="C30" s="487"/>
      <c r="D30" s="488">
        <v>4.0</v>
      </c>
      <c r="E30" s="488" t="s">
        <v>541</v>
      </c>
      <c r="F30" s="246">
        <v>210.0</v>
      </c>
      <c r="G30" s="359">
        <v>1.57</v>
      </c>
      <c r="H30" s="247">
        <v>330.0</v>
      </c>
      <c r="I30" s="393"/>
      <c r="J30" s="394"/>
      <c r="K30" s="395"/>
      <c r="L30" s="396"/>
      <c r="M30" s="397"/>
      <c r="N30" s="398"/>
      <c r="O30" s="399"/>
      <c r="P30" s="400"/>
      <c r="Q30" s="401"/>
      <c r="R30" s="402"/>
      <c r="S30" s="403"/>
      <c r="T30" s="404"/>
      <c r="U30" s="405"/>
      <c r="V30" s="406"/>
      <c r="W30" s="322">
        <f t="shared" si="1"/>
        <v>0</v>
      </c>
      <c r="X30" s="322">
        <f t="shared" si="10"/>
        <v>0</v>
      </c>
      <c r="Y30" s="322">
        <f>W30*3.02</f>
        <v>0</v>
      </c>
      <c r="Z30" s="323">
        <f t="shared" si="6"/>
        <v>0</v>
      </c>
    </row>
    <row r="31" ht="129.75" customHeight="1">
      <c r="B31" s="486" t="s">
        <v>542</v>
      </c>
      <c r="C31" s="487"/>
      <c r="D31" s="488">
        <v>5.0</v>
      </c>
      <c r="E31" s="488" t="s">
        <v>543</v>
      </c>
      <c r="F31" s="246">
        <v>190.0</v>
      </c>
      <c r="G31" s="359">
        <v>1.57</v>
      </c>
      <c r="H31" s="247">
        <v>300.0</v>
      </c>
      <c r="I31" s="393"/>
      <c r="J31" s="394"/>
      <c r="K31" s="395"/>
      <c r="L31" s="396"/>
      <c r="M31" s="397"/>
      <c r="N31" s="398"/>
      <c r="O31" s="399"/>
      <c r="P31" s="400"/>
      <c r="Q31" s="401"/>
      <c r="R31" s="402"/>
      <c r="S31" s="403"/>
      <c r="T31" s="404"/>
      <c r="U31" s="405"/>
      <c r="V31" s="406"/>
      <c r="W31" s="322">
        <f t="shared" si="1"/>
        <v>0</v>
      </c>
      <c r="X31" s="322">
        <f t="shared" si="10"/>
        <v>0</v>
      </c>
      <c r="Y31" s="322">
        <f>W31*2.46</f>
        <v>0</v>
      </c>
      <c r="Z31" s="323">
        <f t="shared" si="6"/>
        <v>0</v>
      </c>
    </row>
    <row r="32" ht="129.75" customHeight="1">
      <c r="B32" s="486" t="s">
        <v>544</v>
      </c>
      <c r="C32" s="487"/>
      <c r="D32" s="488">
        <v>5.0</v>
      </c>
      <c r="E32" s="488" t="s">
        <v>545</v>
      </c>
      <c r="F32" s="246">
        <v>174.0</v>
      </c>
      <c r="G32" s="359">
        <v>1.57</v>
      </c>
      <c r="H32" s="247">
        <v>275.0</v>
      </c>
      <c r="I32" s="393"/>
      <c r="J32" s="394"/>
      <c r="K32" s="395"/>
      <c r="L32" s="396"/>
      <c r="M32" s="397"/>
      <c r="N32" s="398"/>
      <c r="O32" s="399"/>
      <c r="P32" s="400"/>
      <c r="Q32" s="401"/>
      <c r="R32" s="402"/>
      <c r="S32" s="403"/>
      <c r="T32" s="404"/>
      <c r="U32" s="405"/>
      <c r="V32" s="406"/>
      <c r="W32" s="322">
        <f t="shared" si="1"/>
        <v>0</v>
      </c>
      <c r="X32" s="322">
        <f t="shared" si="10"/>
        <v>0</v>
      </c>
      <c r="Y32" s="322">
        <f>W32*3.46</f>
        <v>0</v>
      </c>
      <c r="Z32" s="323">
        <f t="shared" si="6"/>
        <v>0</v>
      </c>
    </row>
    <row r="33" ht="129.75" customHeight="1">
      <c r="B33" s="303" t="s">
        <v>546</v>
      </c>
      <c r="C33" s="304"/>
      <c r="D33" s="273">
        <v>5.0</v>
      </c>
      <c r="E33" s="273" t="s">
        <v>547</v>
      </c>
      <c r="F33" s="246">
        <v>71.0</v>
      </c>
      <c r="G33" s="359">
        <v>1.57</v>
      </c>
      <c r="H33" s="247">
        <v>115.0</v>
      </c>
      <c r="I33" s="377"/>
      <c r="J33" s="378"/>
      <c r="K33" s="379"/>
      <c r="L33" s="380"/>
      <c r="M33" s="392"/>
      <c r="N33" s="382"/>
      <c r="O33" s="383"/>
      <c r="P33" s="384"/>
      <c r="Q33" s="385"/>
      <c r="R33" s="386"/>
      <c r="S33" s="387"/>
      <c r="T33" s="388"/>
      <c r="U33" s="389"/>
      <c r="V33" s="390"/>
      <c r="W33" s="262">
        <f t="shared" si="1"/>
        <v>0</v>
      </c>
      <c r="X33" s="262">
        <f t="shared" si="10"/>
        <v>0</v>
      </c>
      <c r="Y33" s="262">
        <f>W33*1.67</f>
        <v>0</v>
      </c>
      <c r="Z33" s="305">
        <f t="shared" si="6"/>
        <v>0</v>
      </c>
    </row>
    <row r="34" ht="129.75" customHeight="1">
      <c r="B34" s="303" t="s">
        <v>454</v>
      </c>
      <c r="C34" s="304"/>
      <c r="D34" s="273">
        <v>5.0</v>
      </c>
      <c r="E34" s="273" t="s">
        <v>548</v>
      </c>
      <c r="F34" s="246">
        <v>98.0</v>
      </c>
      <c r="G34" s="359">
        <v>1.57</v>
      </c>
      <c r="H34" s="247">
        <v>155.0</v>
      </c>
      <c r="I34" s="377"/>
      <c r="J34" s="378"/>
      <c r="K34" s="379"/>
      <c r="L34" s="380"/>
      <c r="M34" s="392"/>
      <c r="N34" s="382"/>
      <c r="O34" s="383"/>
      <c r="P34" s="384"/>
      <c r="Q34" s="385"/>
      <c r="R34" s="386"/>
      <c r="S34" s="387"/>
      <c r="T34" s="388"/>
      <c r="U34" s="389"/>
      <c r="V34" s="390"/>
      <c r="W34" s="262">
        <f t="shared" si="1"/>
        <v>0</v>
      </c>
      <c r="X34" s="262">
        <f t="shared" si="10"/>
        <v>0</v>
      </c>
      <c r="Y34" s="262">
        <f>W34*1.79</f>
        <v>0</v>
      </c>
      <c r="Z34" s="305">
        <f t="shared" si="6"/>
        <v>0</v>
      </c>
    </row>
    <row r="35" ht="129.75" customHeight="1">
      <c r="B35" s="303" t="s">
        <v>456</v>
      </c>
      <c r="C35" s="304"/>
      <c r="D35" s="273">
        <v>5.0</v>
      </c>
      <c r="E35" s="273" t="s">
        <v>549</v>
      </c>
      <c r="F35" s="246">
        <v>120.0</v>
      </c>
      <c r="G35" s="359">
        <v>1.57</v>
      </c>
      <c r="H35" s="247">
        <v>190.0</v>
      </c>
      <c r="I35" s="377"/>
      <c r="J35" s="378"/>
      <c r="K35" s="379"/>
      <c r="L35" s="380"/>
      <c r="M35" s="392"/>
      <c r="N35" s="382"/>
      <c r="O35" s="383"/>
      <c r="P35" s="384"/>
      <c r="Q35" s="385"/>
      <c r="R35" s="386"/>
      <c r="S35" s="387"/>
      <c r="T35" s="388"/>
      <c r="U35" s="389"/>
      <c r="V35" s="390"/>
      <c r="W35" s="262">
        <f t="shared" si="1"/>
        <v>0</v>
      </c>
      <c r="X35" s="262">
        <f t="shared" si="10"/>
        <v>0</v>
      </c>
      <c r="Y35" s="262">
        <f>W35*2.27</f>
        <v>0</v>
      </c>
      <c r="Z35" s="305">
        <f t="shared" si="6"/>
        <v>0</v>
      </c>
    </row>
    <row r="36" ht="129.75" customHeight="1">
      <c r="B36" s="486" t="s">
        <v>550</v>
      </c>
      <c r="C36" s="487"/>
      <c r="D36" s="488">
        <v>5.0</v>
      </c>
      <c r="E36" s="488" t="s">
        <v>551</v>
      </c>
      <c r="F36" s="246">
        <v>157.0</v>
      </c>
      <c r="G36" s="359">
        <v>1.57</v>
      </c>
      <c r="H36" s="247">
        <v>250.0</v>
      </c>
      <c r="I36" s="393"/>
      <c r="J36" s="394"/>
      <c r="K36" s="395"/>
      <c r="L36" s="396"/>
      <c r="M36" s="397"/>
      <c r="N36" s="398"/>
      <c r="O36" s="399"/>
      <c r="P36" s="400"/>
      <c r="Q36" s="401"/>
      <c r="R36" s="402"/>
      <c r="S36" s="403"/>
      <c r="T36" s="404"/>
      <c r="U36" s="405"/>
      <c r="V36" s="406"/>
      <c r="W36" s="322">
        <f t="shared" si="1"/>
        <v>0</v>
      </c>
      <c r="X36" s="322">
        <f t="shared" si="10"/>
        <v>0</v>
      </c>
      <c r="Y36" s="322">
        <f>W36*3.11</f>
        <v>0</v>
      </c>
      <c r="Z36" s="323">
        <f t="shared" ref="Z36:Z37" si="11">+H36*W36</f>
        <v>0</v>
      </c>
    </row>
    <row r="37" ht="129.75" customHeight="1">
      <c r="B37" s="276" t="s">
        <v>460</v>
      </c>
      <c r="C37" s="274"/>
      <c r="D37" s="273">
        <v>5.0</v>
      </c>
      <c r="E37" s="273" t="s">
        <v>552</v>
      </c>
      <c r="F37" s="246">
        <v>175.0</v>
      </c>
      <c r="G37" s="359">
        <v>1.57</v>
      </c>
      <c r="H37" s="247">
        <v>275.0</v>
      </c>
      <c r="I37" s="393"/>
      <c r="J37" s="394"/>
      <c r="K37" s="395"/>
      <c r="L37" s="396"/>
      <c r="M37" s="397"/>
      <c r="N37" s="398"/>
      <c r="O37" s="399"/>
      <c r="P37" s="400"/>
      <c r="Q37" s="401"/>
      <c r="R37" s="402"/>
      <c r="S37" s="403"/>
      <c r="T37" s="404"/>
      <c r="U37" s="405"/>
      <c r="V37" s="406"/>
      <c r="W37" s="322">
        <f t="shared" si="1"/>
        <v>0</v>
      </c>
      <c r="X37" s="322">
        <f t="shared" si="10"/>
        <v>0</v>
      </c>
      <c r="Y37" s="322">
        <f>W37*3.52</f>
        <v>0</v>
      </c>
      <c r="Z37" s="323">
        <f t="shared" si="11"/>
        <v>0</v>
      </c>
    </row>
    <row r="38" ht="15.75" customHeight="1">
      <c r="B38" s="32"/>
      <c r="C38" s="32"/>
      <c r="D38" s="32"/>
      <c r="E38" s="32"/>
      <c r="F38" s="212"/>
      <c r="G38" s="32"/>
      <c r="H38" s="212"/>
      <c r="I38" s="279">
        <f t="shared" ref="I38:X38" si="12">SUM(I7:I37)</f>
        <v>0</v>
      </c>
      <c r="J38" s="279">
        <f t="shared" si="12"/>
        <v>0</v>
      </c>
      <c r="K38" s="279">
        <f t="shared" si="12"/>
        <v>0</v>
      </c>
      <c r="L38" s="279">
        <f t="shared" si="12"/>
        <v>0</v>
      </c>
      <c r="M38" s="279">
        <f t="shared" si="12"/>
        <v>0</v>
      </c>
      <c r="N38" s="279">
        <f t="shared" si="12"/>
        <v>0</v>
      </c>
      <c r="O38" s="279">
        <f t="shared" si="12"/>
        <v>0</v>
      </c>
      <c r="P38" s="279">
        <f t="shared" si="12"/>
        <v>0</v>
      </c>
      <c r="Q38" s="279">
        <f t="shared" si="12"/>
        <v>0</v>
      </c>
      <c r="R38" s="279">
        <f t="shared" si="12"/>
        <v>0</v>
      </c>
      <c r="S38" s="279">
        <f t="shared" si="12"/>
        <v>0</v>
      </c>
      <c r="T38" s="279">
        <f t="shared" si="12"/>
        <v>0</v>
      </c>
      <c r="U38" s="279">
        <f t="shared" si="12"/>
        <v>0</v>
      </c>
      <c r="V38" s="279">
        <f t="shared" si="12"/>
        <v>0</v>
      </c>
      <c r="W38" s="279">
        <f t="shared" si="12"/>
        <v>0</v>
      </c>
      <c r="X38" s="279">
        <f t="shared" si="12"/>
        <v>0</v>
      </c>
      <c r="Y38" s="279">
        <f>SUM(Y7:Y36)</f>
        <v>0</v>
      </c>
      <c r="Z38" s="280">
        <f>SUM(Z7:Z37)</f>
        <v>0</v>
      </c>
    </row>
    <row r="39" ht="15.75" customHeight="1">
      <c r="F39" s="1"/>
      <c r="H39" s="1"/>
      <c r="Z39" s="36"/>
    </row>
    <row r="40" ht="15.75" customHeight="1">
      <c r="F40" s="1"/>
      <c r="H40" s="1"/>
      <c r="Z40" s="36"/>
    </row>
    <row r="41" ht="15.75" customHeight="1">
      <c r="F41" s="1"/>
      <c r="H41" s="1"/>
      <c r="Z41" s="36"/>
    </row>
    <row r="42" ht="15.75" customHeight="1">
      <c r="F42" s="1"/>
      <c r="H42" s="1"/>
      <c r="Z42" s="36"/>
    </row>
    <row r="43" ht="15.75" customHeight="1">
      <c r="F43" s="1"/>
      <c r="H43" s="1"/>
      <c r="Z43" s="36"/>
    </row>
    <row r="44" ht="15.75" customHeight="1">
      <c r="F44" s="1"/>
      <c r="H44" s="1"/>
      <c r="Z44" s="36"/>
    </row>
    <row r="45" ht="15.75" customHeight="1">
      <c r="F45" s="1"/>
      <c r="H45" s="1"/>
      <c r="Z45" s="36"/>
    </row>
    <row r="46" ht="15.75" customHeight="1">
      <c r="F46" s="1"/>
      <c r="H46" s="1"/>
      <c r="Z46" s="36"/>
    </row>
    <row r="47" ht="15.75" customHeight="1">
      <c r="F47" s="1"/>
      <c r="H47" s="1"/>
      <c r="Z47" s="36"/>
    </row>
    <row r="48" ht="15.75" customHeight="1">
      <c r="F48" s="1"/>
      <c r="H48" s="1"/>
      <c r="Z48" s="36"/>
    </row>
    <row r="49" ht="15.75" customHeight="1">
      <c r="F49" s="1"/>
      <c r="H49" s="1"/>
      <c r="Z49" s="36"/>
    </row>
    <row r="50" ht="15.75" customHeight="1">
      <c r="F50" s="1"/>
      <c r="H50" s="1"/>
      <c r="Z50" s="36"/>
    </row>
    <row r="51" ht="15.75" customHeight="1">
      <c r="F51" s="1"/>
      <c r="H51" s="1"/>
      <c r="Z51" s="36"/>
    </row>
    <row r="52" ht="15.75" customHeight="1">
      <c r="F52" s="1"/>
      <c r="H52" s="1"/>
      <c r="Z52" s="36"/>
    </row>
    <row r="53" ht="15.75" customHeight="1">
      <c r="F53" s="1"/>
      <c r="H53" s="1"/>
      <c r="Z53" s="36"/>
    </row>
    <row r="54" ht="15.75" customHeight="1">
      <c r="F54" s="1"/>
      <c r="H54" s="1"/>
      <c r="Z54" s="36"/>
    </row>
    <row r="55" ht="15.75" customHeight="1">
      <c r="F55" s="1"/>
      <c r="H55" s="1"/>
      <c r="Z55" s="36"/>
    </row>
    <row r="56" ht="15.75" customHeight="1">
      <c r="F56" s="1"/>
      <c r="H56" s="1"/>
      <c r="Z56" s="36"/>
    </row>
    <row r="57" ht="15.75" customHeight="1">
      <c r="F57" s="1"/>
      <c r="H57" s="1"/>
      <c r="Z57" s="36"/>
    </row>
    <row r="58" ht="15.75" customHeight="1">
      <c r="F58" s="1"/>
      <c r="H58" s="1"/>
      <c r="Z58" s="36"/>
    </row>
    <row r="59" ht="15.75" customHeight="1">
      <c r="F59" s="1"/>
      <c r="H59" s="1"/>
      <c r="Z59" s="36"/>
    </row>
    <row r="60" ht="15.75" customHeight="1">
      <c r="F60" s="1"/>
      <c r="H60" s="1"/>
      <c r="Z60" s="36"/>
    </row>
    <row r="61" ht="15.75" customHeight="1">
      <c r="F61" s="1"/>
      <c r="H61" s="1"/>
      <c r="Z61" s="36"/>
    </row>
    <row r="62" ht="15.75" customHeight="1">
      <c r="F62" s="1"/>
      <c r="H62" s="1"/>
      <c r="Z62" s="36"/>
    </row>
    <row r="63" ht="15.75" customHeight="1">
      <c r="F63" s="1"/>
      <c r="H63" s="1"/>
      <c r="Z63" s="36"/>
    </row>
    <row r="64" ht="15.75" customHeight="1">
      <c r="F64" s="1"/>
      <c r="H64" s="1"/>
      <c r="Z64" s="36"/>
    </row>
    <row r="65" ht="15.75" customHeight="1">
      <c r="F65" s="1"/>
      <c r="H65" s="1"/>
      <c r="Z65" s="36"/>
    </row>
    <row r="66" ht="15.75" customHeight="1">
      <c r="F66" s="1"/>
      <c r="H66" s="1"/>
      <c r="Z66" s="36"/>
    </row>
    <row r="67" ht="15.75" customHeight="1">
      <c r="F67" s="1"/>
      <c r="H67" s="1"/>
      <c r="Z67" s="36"/>
    </row>
    <row r="68" ht="15.75" customHeight="1">
      <c r="F68" s="1"/>
      <c r="H68" s="1"/>
      <c r="Z68" s="36"/>
    </row>
    <row r="69" ht="15.75" customHeight="1">
      <c r="F69" s="1"/>
      <c r="H69" s="1"/>
      <c r="Z69" s="36"/>
    </row>
    <row r="70" ht="15.75" customHeight="1">
      <c r="F70" s="1"/>
      <c r="H70" s="1"/>
      <c r="Z70" s="36"/>
    </row>
    <row r="71" ht="15.75" customHeight="1">
      <c r="F71" s="1"/>
      <c r="H71" s="1"/>
      <c r="Z71" s="36"/>
    </row>
    <row r="72" ht="15.75" customHeight="1">
      <c r="F72" s="1"/>
      <c r="H72" s="1"/>
      <c r="Z72" s="36"/>
    </row>
    <row r="73" ht="15.75" customHeight="1">
      <c r="F73" s="1"/>
      <c r="H73" s="1"/>
      <c r="Z73" s="36"/>
    </row>
    <row r="74" ht="15.75" customHeight="1">
      <c r="F74" s="1"/>
      <c r="H74" s="1"/>
      <c r="Z74" s="36"/>
    </row>
    <row r="75" ht="15.75" customHeight="1">
      <c r="F75" s="1"/>
      <c r="H75" s="1"/>
      <c r="Z75" s="36"/>
    </row>
    <row r="76" ht="15.75" customHeight="1">
      <c r="F76" s="1"/>
      <c r="H76" s="1"/>
      <c r="Z76" s="36"/>
    </row>
    <row r="77" ht="15.75" customHeight="1">
      <c r="F77" s="1"/>
      <c r="H77" s="1"/>
      <c r="Z77" s="36"/>
    </row>
    <row r="78" ht="15.75" customHeight="1">
      <c r="F78" s="1"/>
      <c r="H78" s="1"/>
      <c r="Z78" s="36"/>
    </row>
    <row r="79" ht="15.75" customHeight="1">
      <c r="F79" s="1"/>
      <c r="H79" s="1"/>
      <c r="Z79" s="36"/>
    </row>
    <row r="80" ht="15.75" customHeight="1">
      <c r="F80" s="1"/>
      <c r="H80" s="1"/>
      <c r="Z80" s="36"/>
    </row>
    <row r="81" ht="15.75" customHeight="1">
      <c r="F81" s="1"/>
      <c r="H81" s="1"/>
      <c r="Z81" s="36"/>
    </row>
    <row r="82" ht="15.75" customHeight="1">
      <c r="F82" s="1"/>
      <c r="H82" s="1"/>
      <c r="Z82" s="36"/>
    </row>
    <row r="83" ht="15.75" customHeight="1">
      <c r="F83" s="1"/>
      <c r="H83" s="1"/>
      <c r="Z83" s="36"/>
    </row>
    <row r="84" ht="15.75" customHeight="1">
      <c r="F84" s="1"/>
      <c r="H84" s="1"/>
      <c r="Z84" s="36"/>
    </row>
    <row r="85" ht="15.75" customHeight="1">
      <c r="F85" s="1"/>
      <c r="H85" s="1"/>
      <c r="Z85" s="36"/>
    </row>
    <row r="86" ht="15.75" customHeight="1">
      <c r="F86" s="1"/>
      <c r="H86" s="1"/>
      <c r="Z86" s="36"/>
    </row>
    <row r="87" ht="15.75" customHeight="1">
      <c r="F87" s="1"/>
      <c r="H87" s="1"/>
      <c r="Z87" s="36"/>
    </row>
    <row r="88" ht="15.75" customHeight="1">
      <c r="F88" s="1"/>
      <c r="H88" s="1"/>
      <c r="Z88" s="36"/>
    </row>
    <row r="89" ht="15.75" customHeight="1">
      <c r="F89" s="1"/>
      <c r="H89" s="1"/>
      <c r="Z89" s="36"/>
    </row>
    <row r="90" ht="15.75" customHeight="1">
      <c r="F90" s="1"/>
      <c r="H90" s="1"/>
      <c r="Z90" s="36"/>
    </row>
    <row r="91" ht="15.75" customHeight="1">
      <c r="F91" s="1"/>
      <c r="H91" s="1"/>
      <c r="Z91" s="36"/>
    </row>
    <row r="92" ht="15.75" customHeight="1">
      <c r="F92" s="1"/>
      <c r="H92" s="1"/>
      <c r="Z92" s="36"/>
    </row>
    <row r="93" ht="15.75" customHeight="1">
      <c r="F93" s="1"/>
      <c r="H93" s="1"/>
      <c r="Z93" s="36"/>
    </row>
    <row r="94" ht="15.75" customHeight="1">
      <c r="F94" s="1"/>
      <c r="H94" s="1"/>
      <c r="Z94" s="36"/>
    </row>
    <row r="95" ht="15.75" customHeight="1">
      <c r="F95" s="1"/>
      <c r="H95" s="1"/>
      <c r="Z95" s="36"/>
    </row>
    <row r="96" ht="15.75" customHeight="1">
      <c r="F96" s="1"/>
      <c r="H96" s="1"/>
      <c r="Z96" s="36"/>
    </row>
    <row r="97" ht="15.75" customHeight="1">
      <c r="F97" s="1"/>
      <c r="H97" s="1"/>
      <c r="Z97" s="36"/>
    </row>
    <row r="98" ht="15.75" customHeight="1">
      <c r="F98" s="1"/>
      <c r="H98" s="1"/>
      <c r="Z98" s="36"/>
    </row>
    <row r="99" ht="15.75" customHeight="1">
      <c r="F99" s="1"/>
      <c r="H99" s="1"/>
      <c r="Z99" s="36"/>
    </row>
    <row r="100" ht="15.75" customHeight="1">
      <c r="F100" s="1"/>
      <c r="H100" s="1"/>
      <c r="Z100" s="36"/>
    </row>
    <row r="101" ht="15.75" customHeight="1">
      <c r="F101" s="1"/>
      <c r="H101" s="1"/>
      <c r="Z101" s="36"/>
    </row>
    <row r="102" ht="15.75" customHeight="1">
      <c r="F102" s="1"/>
      <c r="H102" s="1"/>
      <c r="Z102" s="36"/>
    </row>
    <row r="103" ht="15.75" customHeight="1">
      <c r="F103" s="1"/>
      <c r="H103" s="1"/>
      <c r="Z103" s="36"/>
    </row>
    <row r="104" ht="15.75" customHeight="1">
      <c r="F104" s="1"/>
      <c r="H104" s="1"/>
      <c r="Z104" s="36"/>
    </row>
    <row r="105" ht="15.75" customHeight="1">
      <c r="F105" s="1"/>
      <c r="H105" s="1"/>
      <c r="Z105" s="36"/>
    </row>
    <row r="106" ht="15.75" customHeight="1">
      <c r="F106" s="1"/>
      <c r="H106" s="1"/>
      <c r="Z106" s="36"/>
    </row>
    <row r="107" ht="15.75" customHeight="1">
      <c r="F107" s="1"/>
      <c r="H107" s="1"/>
      <c r="Z107" s="36"/>
    </row>
    <row r="108" ht="15.75" customHeight="1">
      <c r="F108" s="1"/>
      <c r="H108" s="1"/>
      <c r="Z108" s="36"/>
    </row>
    <row r="109" ht="15.75" customHeight="1">
      <c r="F109" s="1"/>
      <c r="H109" s="1"/>
      <c r="Z109" s="36"/>
    </row>
    <row r="110" ht="15.75" customHeight="1">
      <c r="F110" s="1"/>
      <c r="H110" s="1"/>
      <c r="Z110" s="36"/>
    </row>
    <row r="111" ht="15.75" customHeight="1">
      <c r="F111" s="1"/>
      <c r="H111" s="1"/>
      <c r="Z111" s="36"/>
    </row>
    <row r="112" ht="15.75" customHeight="1">
      <c r="F112" s="1"/>
      <c r="H112" s="1"/>
      <c r="Z112" s="36"/>
    </row>
    <row r="113" ht="15.75" customHeight="1">
      <c r="F113" s="1"/>
      <c r="H113" s="1"/>
      <c r="Z113" s="36"/>
    </row>
    <row r="114" ht="15.75" customHeight="1">
      <c r="F114" s="1"/>
      <c r="H114" s="1"/>
      <c r="Z114" s="36"/>
    </row>
    <row r="115" ht="15.75" customHeight="1">
      <c r="F115" s="1"/>
      <c r="H115" s="1"/>
      <c r="Z115" s="36"/>
    </row>
    <row r="116" ht="15.75" customHeight="1">
      <c r="F116" s="1"/>
      <c r="H116" s="1"/>
      <c r="Z116" s="36"/>
    </row>
    <row r="117" ht="15.75" customHeight="1">
      <c r="F117" s="1"/>
      <c r="H117" s="1"/>
      <c r="Z117" s="36"/>
    </row>
    <row r="118" ht="15.75" customHeight="1">
      <c r="F118" s="1"/>
      <c r="H118" s="1"/>
      <c r="Z118" s="36"/>
    </row>
    <row r="119" ht="15.75" customHeight="1">
      <c r="F119" s="1"/>
      <c r="H119" s="1"/>
      <c r="Z119" s="36"/>
    </row>
    <row r="120" ht="15.75" customHeight="1">
      <c r="F120" s="1"/>
      <c r="H120" s="1"/>
      <c r="Z120" s="36"/>
    </row>
    <row r="121" ht="15.75" customHeight="1">
      <c r="F121" s="1"/>
      <c r="H121" s="1"/>
      <c r="Z121" s="36"/>
    </row>
    <row r="122" ht="15.75" customHeight="1">
      <c r="F122" s="1"/>
      <c r="H122" s="1"/>
      <c r="Z122" s="36"/>
    </row>
    <row r="123" ht="15.75" customHeight="1">
      <c r="F123" s="1"/>
      <c r="H123" s="1"/>
      <c r="Z123" s="36"/>
    </row>
    <row r="124" ht="15.75" customHeight="1">
      <c r="F124" s="1"/>
      <c r="H124" s="1"/>
      <c r="Z124" s="36"/>
    </row>
    <row r="125" ht="15.75" customHeight="1">
      <c r="F125" s="1"/>
      <c r="H125" s="1"/>
      <c r="Z125" s="36"/>
    </row>
    <row r="126" ht="15.75" customHeight="1">
      <c r="F126" s="1"/>
      <c r="H126" s="1"/>
      <c r="Z126" s="36"/>
    </row>
    <row r="127" ht="15.75" customHeight="1">
      <c r="F127" s="1"/>
      <c r="H127" s="1"/>
      <c r="Z127" s="36"/>
    </row>
    <row r="128" ht="15.75" customHeight="1">
      <c r="F128" s="1"/>
      <c r="H128" s="1"/>
      <c r="Z128" s="36"/>
    </row>
    <row r="129" ht="15.75" customHeight="1">
      <c r="F129" s="1"/>
      <c r="H129" s="1"/>
      <c r="Z129" s="36"/>
    </row>
    <row r="130" ht="15.75" customHeight="1">
      <c r="F130" s="1"/>
      <c r="H130" s="1"/>
      <c r="Z130" s="36"/>
    </row>
    <row r="131" ht="15.75" customHeight="1">
      <c r="F131" s="1"/>
      <c r="H131" s="1"/>
      <c r="Z131" s="36"/>
    </row>
    <row r="132" ht="15.75" customHeight="1">
      <c r="F132" s="1"/>
      <c r="H132" s="1"/>
      <c r="Z132" s="36"/>
    </row>
    <row r="133" ht="15.75" customHeight="1">
      <c r="F133" s="1"/>
      <c r="H133" s="1"/>
      <c r="Z133" s="36"/>
    </row>
    <row r="134" ht="15.75" customHeight="1">
      <c r="F134" s="1"/>
      <c r="H134" s="1"/>
      <c r="Z134" s="36"/>
    </row>
    <row r="135" ht="15.75" customHeight="1">
      <c r="F135" s="1"/>
      <c r="H135" s="1"/>
      <c r="Z135" s="36"/>
    </row>
    <row r="136" ht="15.75" customHeight="1">
      <c r="F136" s="1"/>
      <c r="H136" s="1"/>
      <c r="Z136" s="36"/>
    </row>
    <row r="137" ht="15.75" customHeight="1">
      <c r="F137" s="1"/>
      <c r="H137" s="1"/>
      <c r="Z137" s="36"/>
    </row>
    <row r="138" ht="15.75" customHeight="1">
      <c r="F138" s="1"/>
      <c r="H138" s="1"/>
      <c r="Z138" s="36"/>
    </row>
    <row r="139" ht="15.75" customHeight="1">
      <c r="F139" s="1"/>
      <c r="H139" s="1"/>
      <c r="Z139" s="36"/>
    </row>
    <row r="140" ht="15.75" customHeight="1">
      <c r="F140" s="1"/>
      <c r="H140" s="1"/>
      <c r="Z140" s="36"/>
    </row>
    <row r="141" ht="15.75" customHeight="1">
      <c r="F141" s="1"/>
      <c r="H141" s="1"/>
      <c r="Z141" s="36"/>
    </row>
    <row r="142" ht="15.75" customHeight="1">
      <c r="F142" s="1"/>
      <c r="H142" s="1"/>
      <c r="Z142" s="36"/>
    </row>
    <row r="143" ht="15.75" customHeight="1">
      <c r="F143" s="1"/>
      <c r="H143" s="1"/>
      <c r="Z143" s="36"/>
    </row>
    <row r="144" ht="15.75" customHeight="1">
      <c r="F144" s="1"/>
      <c r="H144" s="1"/>
      <c r="Z144" s="36"/>
    </row>
    <row r="145" ht="15.75" customHeight="1">
      <c r="F145" s="1"/>
      <c r="H145" s="1"/>
      <c r="Z145" s="36"/>
    </row>
    <row r="146" ht="15.75" customHeight="1">
      <c r="F146" s="1"/>
      <c r="H146" s="1"/>
      <c r="Z146" s="36"/>
    </row>
    <row r="147" ht="15.75" customHeight="1">
      <c r="F147" s="1"/>
      <c r="H147" s="1"/>
      <c r="Z147" s="36"/>
    </row>
    <row r="148" ht="15.75" customHeight="1">
      <c r="F148" s="1"/>
      <c r="H148" s="1"/>
      <c r="Z148" s="36"/>
    </row>
    <row r="149" ht="15.75" customHeight="1">
      <c r="F149" s="1"/>
      <c r="H149" s="1"/>
      <c r="Z149" s="36"/>
    </row>
    <row r="150" ht="15.75" customHeight="1">
      <c r="F150" s="1"/>
      <c r="H150" s="1"/>
      <c r="Z150" s="36"/>
    </row>
    <row r="151" ht="15.75" customHeight="1">
      <c r="F151" s="1"/>
      <c r="H151" s="1"/>
      <c r="Z151" s="36"/>
    </row>
    <row r="152" ht="15.75" customHeight="1">
      <c r="F152" s="1"/>
      <c r="H152" s="1"/>
      <c r="Z152" s="36"/>
    </row>
    <row r="153" ht="15.75" customHeight="1">
      <c r="F153" s="1"/>
      <c r="H153" s="1"/>
      <c r="Z153" s="36"/>
    </row>
    <row r="154" ht="15.75" customHeight="1">
      <c r="F154" s="1"/>
      <c r="H154" s="1"/>
      <c r="Z154" s="36"/>
    </row>
    <row r="155" ht="15.75" customHeight="1">
      <c r="F155" s="1"/>
      <c r="H155" s="1"/>
      <c r="Z155" s="36"/>
    </row>
    <row r="156" ht="15.75" customHeight="1">
      <c r="F156" s="1"/>
      <c r="H156" s="1"/>
      <c r="Z156" s="36"/>
    </row>
    <row r="157" ht="15.75" customHeight="1">
      <c r="F157" s="1"/>
      <c r="H157" s="1"/>
      <c r="Z157" s="36"/>
    </row>
    <row r="158" ht="15.75" customHeight="1">
      <c r="F158" s="1"/>
      <c r="H158" s="1"/>
      <c r="Z158" s="36"/>
    </row>
    <row r="159" ht="15.75" customHeight="1">
      <c r="F159" s="1"/>
      <c r="H159" s="1"/>
      <c r="Z159" s="36"/>
    </row>
    <row r="160" ht="15.75" customHeight="1">
      <c r="F160" s="1"/>
      <c r="H160" s="1"/>
      <c r="Z160" s="36"/>
    </row>
    <row r="161" ht="15.75" customHeight="1">
      <c r="F161" s="1"/>
      <c r="H161" s="1"/>
      <c r="Z161" s="36"/>
    </row>
    <row r="162" ht="15.75" customHeight="1">
      <c r="F162" s="1"/>
      <c r="H162" s="1"/>
      <c r="Z162" s="36"/>
    </row>
    <row r="163" ht="15.75" customHeight="1">
      <c r="F163" s="1"/>
      <c r="H163" s="1"/>
      <c r="Z163" s="36"/>
    </row>
    <row r="164" ht="15.75" customHeight="1">
      <c r="F164" s="1"/>
      <c r="H164" s="1"/>
      <c r="Z164" s="36"/>
    </row>
    <row r="165" ht="15.75" customHeight="1">
      <c r="F165" s="1"/>
      <c r="H165" s="1"/>
      <c r="Z165" s="36"/>
    </row>
    <row r="166" ht="15.75" customHeight="1">
      <c r="F166" s="1"/>
      <c r="H166" s="1"/>
      <c r="Z166" s="36"/>
    </row>
    <row r="167" ht="15.75" customHeight="1">
      <c r="F167" s="1"/>
      <c r="H167" s="1"/>
      <c r="Z167" s="36"/>
    </row>
    <row r="168" ht="15.75" customHeight="1">
      <c r="F168" s="1"/>
      <c r="H168" s="1"/>
      <c r="Z168" s="36"/>
    </row>
    <row r="169" ht="15.75" customHeight="1">
      <c r="F169" s="1"/>
      <c r="H169" s="1"/>
      <c r="Z169" s="36"/>
    </row>
    <row r="170" ht="15.75" customHeight="1">
      <c r="F170" s="1"/>
      <c r="H170" s="1"/>
      <c r="Z170" s="36"/>
    </row>
    <row r="171" ht="15.75" customHeight="1">
      <c r="F171" s="1"/>
      <c r="H171" s="1"/>
      <c r="Z171" s="36"/>
    </row>
    <row r="172" ht="15.75" customHeight="1">
      <c r="F172" s="1"/>
      <c r="H172" s="1"/>
      <c r="Z172" s="36"/>
    </row>
    <row r="173" ht="15.75" customHeight="1">
      <c r="F173" s="1"/>
      <c r="H173" s="1"/>
      <c r="Z173" s="36"/>
    </row>
    <row r="174" ht="15.75" customHeight="1">
      <c r="F174" s="1"/>
      <c r="H174" s="1"/>
      <c r="Z174" s="36"/>
    </row>
    <row r="175" ht="15.75" customHeight="1">
      <c r="F175" s="1"/>
      <c r="H175" s="1"/>
      <c r="Z175" s="36"/>
    </row>
    <row r="176" ht="15.75" customHeight="1">
      <c r="F176" s="1"/>
      <c r="H176" s="1"/>
      <c r="Z176" s="36"/>
    </row>
    <row r="177" ht="15.75" customHeight="1">
      <c r="F177" s="1"/>
      <c r="H177" s="1"/>
      <c r="Z177" s="36"/>
    </row>
    <row r="178" ht="15.75" customHeight="1">
      <c r="F178" s="1"/>
      <c r="H178" s="1"/>
      <c r="Z178" s="36"/>
    </row>
    <row r="179" ht="15.75" customHeight="1">
      <c r="F179" s="1"/>
      <c r="H179" s="1"/>
      <c r="Z179" s="36"/>
    </row>
    <row r="180" ht="15.75" customHeight="1">
      <c r="F180" s="1"/>
      <c r="H180" s="1"/>
      <c r="Z180" s="36"/>
    </row>
    <row r="181" ht="15.75" customHeight="1">
      <c r="F181" s="1"/>
      <c r="H181" s="1"/>
      <c r="Z181" s="36"/>
    </row>
    <row r="182" ht="15.75" customHeight="1">
      <c r="F182" s="1"/>
      <c r="H182" s="1"/>
      <c r="Z182" s="36"/>
    </row>
    <row r="183" ht="15.75" customHeight="1">
      <c r="F183" s="1"/>
      <c r="H183" s="1"/>
      <c r="Z183" s="36"/>
    </row>
    <row r="184" ht="15.75" customHeight="1">
      <c r="F184" s="1"/>
      <c r="H184" s="1"/>
      <c r="Z184" s="36"/>
    </row>
    <row r="185" ht="15.75" customHeight="1">
      <c r="F185" s="1"/>
      <c r="H185" s="1"/>
      <c r="Z185" s="36"/>
    </row>
    <row r="186" ht="15.75" customHeight="1">
      <c r="F186" s="1"/>
      <c r="H186" s="1"/>
      <c r="Z186" s="36"/>
    </row>
    <row r="187" ht="15.75" customHeight="1">
      <c r="F187" s="1"/>
      <c r="H187" s="1"/>
      <c r="Z187" s="36"/>
    </row>
    <row r="188" ht="15.75" customHeight="1">
      <c r="F188" s="1"/>
      <c r="H188" s="1"/>
      <c r="Z188" s="36"/>
    </row>
    <row r="189" ht="15.75" customHeight="1">
      <c r="F189" s="1"/>
      <c r="H189" s="1"/>
      <c r="Z189" s="36"/>
    </row>
    <row r="190" ht="15.75" customHeight="1">
      <c r="F190" s="1"/>
      <c r="H190" s="1"/>
      <c r="Z190" s="36"/>
    </row>
    <row r="191" ht="15.75" customHeight="1">
      <c r="F191" s="1"/>
      <c r="H191" s="1"/>
      <c r="Z191" s="36"/>
    </row>
    <row r="192" ht="15.75" customHeight="1">
      <c r="F192" s="1"/>
      <c r="H192" s="1"/>
      <c r="Z192" s="36"/>
    </row>
    <row r="193" ht="15.75" customHeight="1">
      <c r="F193" s="1"/>
      <c r="H193" s="1"/>
      <c r="Z193" s="36"/>
    </row>
    <row r="194" ht="15.75" customHeight="1">
      <c r="F194" s="1"/>
      <c r="H194" s="1"/>
      <c r="Z194" s="36"/>
    </row>
    <row r="195" ht="15.75" customHeight="1">
      <c r="F195" s="1"/>
      <c r="H195" s="1"/>
      <c r="Z195" s="36"/>
    </row>
    <row r="196" ht="15.75" customHeight="1">
      <c r="F196" s="1"/>
      <c r="H196" s="1"/>
      <c r="Z196" s="36"/>
    </row>
    <row r="197" ht="15.75" customHeight="1">
      <c r="F197" s="1"/>
      <c r="H197" s="1"/>
      <c r="Z197" s="36"/>
    </row>
    <row r="198" ht="15.75" customHeight="1">
      <c r="F198" s="1"/>
      <c r="H198" s="1"/>
      <c r="Z198" s="36"/>
    </row>
    <row r="199" ht="15.75" customHeight="1">
      <c r="F199" s="1"/>
      <c r="H199" s="1"/>
      <c r="Z199" s="36"/>
    </row>
    <row r="200" ht="15.75" customHeight="1">
      <c r="F200" s="1"/>
      <c r="H200" s="1"/>
      <c r="Z200" s="36"/>
    </row>
    <row r="201" ht="15.75" customHeight="1">
      <c r="F201" s="1"/>
      <c r="H201" s="1"/>
      <c r="Z201" s="36"/>
    </row>
    <row r="202" ht="15.75" customHeight="1">
      <c r="F202" s="1"/>
      <c r="H202" s="1"/>
      <c r="Z202" s="36"/>
    </row>
    <row r="203" ht="15.75" customHeight="1">
      <c r="F203" s="1"/>
      <c r="H203" s="1"/>
      <c r="Z203" s="36"/>
    </row>
    <row r="204" ht="15.75" customHeight="1">
      <c r="F204" s="1"/>
      <c r="H204" s="1"/>
      <c r="Z204" s="36"/>
    </row>
    <row r="205" ht="15.75" customHeight="1">
      <c r="F205" s="1"/>
      <c r="H205" s="1"/>
      <c r="Z205" s="36"/>
    </row>
    <row r="206" ht="15.75" customHeight="1">
      <c r="F206" s="1"/>
      <c r="H206" s="1"/>
      <c r="Z206" s="36"/>
    </row>
    <row r="207" ht="15.75" customHeight="1">
      <c r="F207" s="1"/>
      <c r="H207" s="1"/>
      <c r="Z207" s="36"/>
    </row>
    <row r="208" ht="15.75" customHeight="1">
      <c r="F208" s="1"/>
      <c r="H208" s="1"/>
      <c r="Z208" s="36"/>
    </row>
    <row r="209" ht="15.75" customHeight="1">
      <c r="F209" s="1"/>
      <c r="H209" s="1"/>
      <c r="Z209" s="36"/>
    </row>
    <row r="210" ht="15.75" customHeight="1">
      <c r="F210" s="1"/>
      <c r="H210" s="1"/>
      <c r="Z210" s="36"/>
    </row>
    <row r="211" ht="15.75" customHeight="1">
      <c r="F211" s="1"/>
      <c r="H211" s="1"/>
      <c r="Z211" s="36"/>
    </row>
    <row r="212" ht="15.75" customHeight="1">
      <c r="F212" s="1"/>
      <c r="H212" s="1"/>
      <c r="Z212" s="36"/>
    </row>
    <row r="213" ht="15.75" customHeight="1">
      <c r="F213" s="1"/>
      <c r="H213" s="1"/>
      <c r="Z213" s="36"/>
    </row>
    <row r="214" ht="15.75" customHeight="1">
      <c r="F214" s="1"/>
      <c r="H214" s="1"/>
      <c r="Z214" s="36"/>
    </row>
    <row r="215" ht="15.75" customHeight="1">
      <c r="F215" s="1"/>
      <c r="H215" s="1"/>
      <c r="Z215" s="36"/>
    </row>
    <row r="216" ht="15.75" customHeight="1">
      <c r="F216" s="1"/>
      <c r="H216" s="1"/>
      <c r="Z216" s="36"/>
    </row>
    <row r="217" ht="15.75" customHeight="1">
      <c r="F217" s="1"/>
      <c r="H217" s="1"/>
      <c r="Z217" s="36"/>
    </row>
    <row r="218" ht="15.75" customHeight="1">
      <c r="F218" s="1"/>
      <c r="H218" s="1"/>
      <c r="Z218" s="36"/>
    </row>
    <row r="219" ht="15.75" customHeight="1">
      <c r="F219" s="1"/>
      <c r="H219" s="1"/>
      <c r="Z219" s="36"/>
    </row>
    <row r="220" ht="15.75" customHeight="1">
      <c r="F220" s="1"/>
      <c r="H220" s="1"/>
      <c r="Z220" s="36"/>
    </row>
    <row r="221" ht="15.75" customHeight="1">
      <c r="F221" s="1"/>
      <c r="H221" s="1"/>
      <c r="Z221" s="36"/>
    </row>
    <row r="222" ht="15.75" customHeight="1">
      <c r="F222" s="1"/>
      <c r="H222" s="1"/>
      <c r="Z222" s="36"/>
    </row>
    <row r="223" ht="15.75" customHeight="1">
      <c r="F223" s="1"/>
      <c r="H223" s="1"/>
      <c r="Z223" s="36"/>
    </row>
    <row r="224" ht="15.75" customHeight="1">
      <c r="F224" s="1"/>
      <c r="H224" s="1"/>
      <c r="Z224" s="36"/>
    </row>
    <row r="225" ht="15.75" customHeight="1">
      <c r="F225" s="1"/>
      <c r="H225" s="1"/>
      <c r="Z225" s="36"/>
    </row>
    <row r="226" ht="15.75" customHeight="1">
      <c r="F226" s="1"/>
      <c r="H226" s="1"/>
      <c r="Z226" s="36"/>
    </row>
    <row r="227" ht="15.75" customHeight="1">
      <c r="F227" s="1"/>
      <c r="H227" s="1"/>
      <c r="Z227" s="36"/>
    </row>
    <row r="228" ht="15.75" customHeight="1">
      <c r="F228" s="1"/>
      <c r="H228" s="1"/>
      <c r="Z228" s="36"/>
    </row>
    <row r="229" ht="15.75" customHeight="1">
      <c r="F229" s="1"/>
      <c r="H229" s="1"/>
      <c r="Z229" s="36"/>
    </row>
    <row r="230" ht="15.75" customHeight="1">
      <c r="F230" s="1"/>
      <c r="H230" s="1"/>
      <c r="Z230" s="36"/>
    </row>
    <row r="231" ht="15.75" customHeight="1">
      <c r="F231" s="1"/>
      <c r="H231" s="1"/>
      <c r="Z231" s="36"/>
    </row>
    <row r="232" ht="15.75" customHeight="1">
      <c r="F232" s="1"/>
      <c r="H232" s="1"/>
      <c r="Z232" s="36"/>
    </row>
    <row r="233" ht="15.75" customHeight="1">
      <c r="F233" s="1"/>
      <c r="H233" s="1"/>
      <c r="Z233" s="36"/>
    </row>
    <row r="234" ht="15.75" customHeight="1">
      <c r="F234" s="1"/>
      <c r="H234" s="1"/>
      <c r="Z234" s="36"/>
    </row>
    <row r="235" ht="15.75" customHeight="1">
      <c r="F235" s="1"/>
      <c r="H235" s="1"/>
      <c r="Z235" s="36"/>
    </row>
    <row r="236" ht="15.75" customHeight="1">
      <c r="F236" s="1"/>
      <c r="H236" s="1"/>
      <c r="Z236" s="36"/>
    </row>
    <row r="237" ht="15.75" customHeight="1">
      <c r="F237" s="1"/>
      <c r="H237" s="1"/>
      <c r="Z237" s="36"/>
    </row>
    <row r="238" ht="15.75" customHeight="1">
      <c r="F238" s="1"/>
      <c r="H238" s="1"/>
      <c r="Z238" s="36"/>
    </row>
    <row r="239" ht="15.75" customHeight="1">
      <c r="F239" s="36"/>
      <c r="H239" s="36"/>
      <c r="Z239" s="36"/>
    </row>
    <row r="240" ht="15.75" customHeight="1">
      <c r="F240" s="36"/>
      <c r="H240" s="36"/>
      <c r="Z240" s="36"/>
    </row>
    <row r="241" ht="15.75" customHeight="1">
      <c r="F241" s="36"/>
      <c r="H241" s="36"/>
      <c r="Z241" s="36"/>
    </row>
    <row r="242" ht="15.75" customHeight="1">
      <c r="F242" s="36"/>
      <c r="H242" s="36"/>
      <c r="Z242" s="36"/>
    </row>
    <row r="243" ht="15.75" customHeight="1">
      <c r="F243" s="36"/>
      <c r="H243" s="36"/>
      <c r="Z243" s="36"/>
    </row>
    <row r="244" ht="15.75" customHeight="1">
      <c r="F244" s="36"/>
      <c r="H244" s="36"/>
      <c r="Z244" s="36"/>
    </row>
    <row r="245" ht="15.75" customHeight="1">
      <c r="F245" s="36"/>
      <c r="H245" s="36"/>
      <c r="Z245" s="36"/>
    </row>
    <row r="246" ht="15.75" customHeight="1">
      <c r="F246" s="36"/>
      <c r="H246" s="36"/>
      <c r="Z246" s="36"/>
    </row>
    <row r="247" ht="15.75" customHeight="1">
      <c r="F247" s="36"/>
      <c r="H247" s="36"/>
      <c r="Z247" s="36"/>
    </row>
    <row r="248" ht="15.75" customHeight="1">
      <c r="F248" s="36"/>
      <c r="H248" s="36"/>
      <c r="Z248" s="36"/>
    </row>
    <row r="249" ht="15.75" customHeight="1">
      <c r="F249" s="36"/>
      <c r="H249" s="36"/>
      <c r="Z249" s="36"/>
    </row>
    <row r="250" ht="15.75" customHeight="1">
      <c r="F250" s="36"/>
      <c r="H250" s="36"/>
      <c r="Z250" s="36"/>
    </row>
    <row r="251" ht="15.75" customHeight="1">
      <c r="F251" s="36"/>
      <c r="H251" s="36"/>
      <c r="Z251" s="36"/>
    </row>
    <row r="252" ht="15.75" customHeight="1">
      <c r="F252" s="36"/>
      <c r="H252" s="36"/>
      <c r="Z252" s="36"/>
    </row>
    <row r="253" ht="15.75" customHeight="1">
      <c r="F253" s="36"/>
      <c r="H253" s="36"/>
      <c r="Z253" s="36"/>
    </row>
    <row r="254" ht="15.75" customHeight="1">
      <c r="F254" s="36"/>
      <c r="H254" s="36"/>
      <c r="Z254" s="36"/>
    </row>
    <row r="255" ht="15.75" customHeight="1">
      <c r="F255" s="36"/>
      <c r="H255" s="36"/>
      <c r="Z255" s="36"/>
    </row>
    <row r="256" ht="15.75" customHeight="1">
      <c r="F256" s="36"/>
      <c r="H256" s="36"/>
      <c r="Z256" s="36"/>
    </row>
    <row r="257" ht="15.75" customHeight="1">
      <c r="F257" s="36"/>
      <c r="H257" s="36"/>
      <c r="Z257" s="36"/>
    </row>
    <row r="258" ht="15.75" customHeight="1">
      <c r="F258" s="36"/>
      <c r="H258" s="36"/>
      <c r="Z258" s="36"/>
    </row>
    <row r="259" ht="15.75" customHeight="1">
      <c r="F259" s="36"/>
      <c r="H259" s="36"/>
      <c r="Z259" s="36"/>
    </row>
    <row r="260" ht="15.75" customHeight="1">
      <c r="F260" s="36"/>
      <c r="H260" s="36"/>
      <c r="Z260" s="36"/>
    </row>
    <row r="261" ht="15.75" customHeight="1">
      <c r="F261" s="36"/>
      <c r="H261" s="36"/>
      <c r="Z261" s="36"/>
    </row>
    <row r="262" ht="15.75" customHeight="1">
      <c r="F262" s="36"/>
      <c r="H262" s="36"/>
      <c r="Z262" s="36"/>
    </row>
    <row r="263" ht="15.75" customHeight="1">
      <c r="F263" s="36"/>
      <c r="H263" s="36"/>
      <c r="Z263" s="36"/>
    </row>
    <row r="264" ht="15.75" customHeight="1">
      <c r="F264" s="36"/>
      <c r="H264" s="36"/>
      <c r="Z264" s="36"/>
    </row>
    <row r="265" ht="15.75" customHeight="1">
      <c r="F265" s="36"/>
      <c r="H265" s="36"/>
      <c r="Z265" s="36"/>
    </row>
    <row r="266" ht="15.75" customHeight="1">
      <c r="F266" s="36"/>
      <c r="H266" s="36"/>
      <c r="Z266" s="36"/>
    </row>
    <row r="267" ht="15.75" customHeight="1">
      <c r="F267" s="36"/>
      <c r="H267" s="36"/>
      <c r="Z267" s="36"/>
    </row>
    <row r="268" ht="15.75" customHeight="1">
      <c r="F268" s="36"/>
      <c r="H268" s="36"/>
      <c r="Z268" s="36"/>
    </row>
    <row r="269" ht="15.75" customHeight="1">
      <c r="F269" s="36"/>
      <c r="H269" s="36"/>
      <c r="Z269" s="36"/>
    </row>
    <row r="270" ht="15.75" customHeight="1">
      <c r="F270" s="36"/>
      <c r="H270" s="36"/>
      <c r="Z270" s="36"/>
    </row>
    <row r="271" ht="15.75" customHeight="1">
      <c r="F271" s="36"/>
      <c r="H271" s="36"/>
      <c r="Z271" s="36"/>
    </row>
    <row r="272" ht="15.75" customHeight="1">
      <c r="F272" s="36"/>
      <c r="H272" s="36"/>
      <c r="Z272" s="36"/>
    </row>
    <row r="273" ht="15.75" customHeight="1">
      <c r="F273" s="36"/>
      <c r="H273" s="36"/>
      <c r="Z273" s="36"/>
    </row>
    <row r="274" ht="15.75" customHeight="1">
      <c r="F274" s="36"/>
      <c r="H274" s="36"/>
      <c r="Z274" s="36"/>
    </row>
    <row r="275" ht="15.75" customHeight="1">
      <c r="F275" s="36"/>
      <c r="H275" s="36"/>
      <c r="Z275" s="36"/>
    </row>
    <row r="276" ht="15.75" customHeight="1">
      <c r="F276" s="36"/>
      <c r="H276" s="36"/>
      <c r="Z276" s="36"/>
    </row>
    <row r="277" ht="15.75" customHeight="1">
      <c r="F277" s="36"/>
      <c r="H277" s="36"/>
      <c r="Z277" s="36"/>
    </row>
    <row r="278" ht="15.75" customHeight="1">
      <c r="F278" s="36"/>
      <c r="H278" s="36"/>
      <c r="Z278" s="36"/>
    </row>
    <row r="279" ht="15.75" customHeight="1">
      <c r="F279" s="36"/>
      <c r="H279" s="36"/>
      <c r="Z279" s="36"/>
    </row>
    <row r="280" ht="15.75" customHeight="1">
      <c r="F280" s="36"/>
      <c r="H280" s="36"/>
      <c r="Z280" s="36"/>
    </row>
    <row r="281" ht="15.75" customHeight="1">
      <c r="F281" s="36"/>
      <c r="H281" s="36"/>
      <c r="Z281" s="36"/>
    </row>
    <row r="282" ht="15.75" customHeight="1">
      <c r="F282" s="36"/>
      <c r="H282" s="36"/>
      <c r="Z282" s="36"/>
    </row>
    <row r="283" ht="15.75" customHeight="1">
      <c r="F283" s="36"/>
      <c r="H283" s="36"/>
      <c r="Z283" s="36"/>
    </row>
    <row r="284" ht="15.75" customHeight="1">
      <c r="F284" s="36"/>
      <c r="H284" s="36"/>
      <c r="Z284" s="36"/>
    </row>
    <row r="285" ht="15.75" customHeight="1">
      <c r="F285" s="36"/>
      <c r="H285" s="36"/>
      <c r="Z285" s="36"/>
    </row>
    <row r="286" ht="15.75" customHeight="1">
      <c r="F286" s="36"/>
      <c r="H286" s="36"/>
      <c r="Z286" s="36"/>
    </row>
    <row r="287" ht="15.75" customHeight="1">
      <c r="F287" s="36"/>
      <c r="H287" s="36"/>
      <c r="Z287" s="36"/>
    </row>
    <row r="288" ht="15.75" customHeight="1">
      <c r="F288" s="36"/>
      <c r="H288" s="36"/>
      <c r="Z288" s="36"/>
    </row>
    <row r="289" ht="15.75" customHeight="1">
      <c r="F289" s="36"/>
      <c r="H289" s="36"/>
      <c r="Z289" s="36"/>
    </row>
    <row r="290" ht="15.75" customHeight="1">
      <c r="F290" s="36"/>
      <c r="H290" s="36"/>
      <c r="Z290" s="36"/>
    </row>
    <row r="291" ht="15.75" customHeight="1">
      <c r="F291" s="36"/>
      <c r="H291" s="36"/>
      <c r="Z291" s="36"/>
    </row>
    <row r="292" ht="15.75" customHeight="1">
      <c r="F292" s="36"/>
      <c r="H292" s="36"/>
      <c r="Z292" s="36"/>
    </row>
    <row r="293" ht="15.75" customHeight="1">
      <c r="F293" s="36"/>
      <c r="H293" s="36"/>
      <c r="Z293" s="36"/>
    </row>
    <row r="294" ht="15.75" customHeight="1">
      <c r="F294" s="36"/>
      <c r="H294" s="36"/>
      <c r="Z294" s="36"/>
    </row>
    <row r="295" ht="15.75" customHeight="1">
      <c r="F295" s="36"/>
      <c r="H295" s="36"/>
      <c r="Z295" s="36"/>
    </row>
    <row r="296" ht="15.75" customHeight="1">
      <c r="F296" s="36"/>
      <c r="H296" s="36"/>
      <c r="Z296" s="36"/>
    </row>
    <row r="297" ht="15.75" customHeight="1">
      <c r="F297" s="36"/>
      <c r="H297" s="36"/>
      <c r="Z297" s="36"/>
    </row>
    <row r="298" ht="15.75" customHeight="1">
      <c r="F298" s="36"/>
      <c r="H298" s="36"/>
      <c r="Z298" s="36"/>
    </row>
    <row r="299" ht="15.75" customHeight="1">
      <c r="F299" s="36"/>
      <c r="H299" s="36"/>
      <c r="Z299" s="36"/>
    </row>
    <row r="300" ht="15.75" customHeight="1">
      <c r="F300" s="36"/>
      <c r="H300" s="36"/>
      <c r="Z300" s="36"/>
    </row>
    <row r="301" ht="15.75" customHeight="1">
      <c r="F301" s="36"/>
      <c r="H301" s="36"/>
      <c r="Z301" s="36"/>
    </row>
    <row r="302" ht="15.75" customHeight="1">
      <c r="F302" s="36"/>
      <c r="H302" s="36"/>
      <c r="Z302" s="36"/>
    </row>
    <row r="303" ht="15.75" customHeight="1">
      <c r="F303" s="36"/>
      <c r="H303" s="36"/>
      <c r="Z303" s="36"/>
    </row>
    <row r="304" ht="15.75" customHeight="1">
      <c r="F304" s="36"/>
      <c r="H304" s="36"/>
      <c r="Z304" s="36"/>
    </row>
    <row r="305" ht="15.75" customHeight="1">
      <c r="F305" s="36"/>
      <c r="H305" s="36"/>
      <c r="Z305" s="36"/>
    </row>
    <row r="306" ht="15.75" customHeight="1">
      <c r="F306" s="36"/>
      <c r="H306" s="36"/>
      <c r="Z306" s="36"/>
    </row>
    <row r="307" ht="15.75" customHeight="1">
      <c r="F307" s="36"/>
      <c r="H307" s="36"/>
      <c r="Z307" s="36"/>
    </row>
    <row r="308" ht="15.75" customHeight="1">
      <c r="F308" s="36"/>
      <c r="H308" s="36"/>
      <c r="Z308" s="36"/>
    </row>
    <row r="309" ht="15.75" customHeight="1">
      <c r="F309" s="36"/>
      <c r="H309" s="36"/>
      <c r="Z309" s="36"/>
    </row>
    <row r="310" ht="15.75" customHeight="1">
      <c r="F310" s="36"/>
      <c r="H310" s="36"/>
      <c r="Z310" s="36"/>
    </row>
    <row r="311" ht="15.75" customHeight="1">
      <c r="F311" s="36"/>
      <c r="H311" s="36"/>
      <c r="Z311" s="36"/>
    </row>
    <row r="312" ht="15.75" customHeight="1">
      <c r="F312" s="36"/>
      <c r="H312" s="36"/>
      <c r="Z312" s="36"/>
    </row>
    <row r="313" ht="15.75" customHeight="1">
      <c r="F313" s="36"/>
      <c r="H313" s="36"/>
      <c r="Z313" s="36"/>
    </row>
    <row r="314" ht="15.75" customHeight="1">
      <c r="F314" s="36"/>
      <c r="H314" s="36"/>
      <c r="Z314" s="36"/>
    </row>
    <row r="315" ht="15.75" customHeight="1">
      <c r="F315" s="36"/>
      <c r="H315" s="36"/>
      <c r="Z315" s="36"/>
    </row>
    <row r="316" ht="15.75" customHeight="1">
      <c r="F316" s="36"/>
      <c r="H316" s="36"/>
      <c r="Z316" s="36"/>
    </row>
    <row r="317" ht="15.75" customHeight="1">
      <c r="F317" s="36"/>
      <c r="H317" s="36"/>
      <c r="Z317" s="36"/>
    </row>
    <row r="318" ht="15.75" customHeight="1">
      <c r="F318" s="36"/>
      <c r="H318" s="36"/>
      <c r="Z318" s="36"/>
    </row>
    <row r="319" ht="15.75" customHeight="1">
      <c r="F319" s="36"/>
      <c r="H319" s="36"/>
      <c r="Z319" s="36"/>
    </row>
    <row r="320" ht="15.75" customHeight="1">
      <c r="F320" s="36"/>
      <c r="H320" s="36"/>
      <c r="Z320" s="36"/>
    </row>
    <row r="321" ht="15.75" customHeight="1">
      <c r="F321" s="36"/>
      <c r="H321" s="36"/>
      <c r="Z321" s="36"/>
    </row>
    <row r="322" ht="15.75" customHeight="1">
      <c r="F322" s="36"/>
      <c r="H322" s="36"/>
      <c r="Z322" s="36"/>
    </row>
    <row r="323" ht="15.75" customHeight="1">
      <c r="F323" s="36"/>
      <c r="H323" s="36"/>
      <c r="Z323" s="36"/>
    </row>
    <row r="324" ht="15.75" customHeight="1">
      <c r="F324" s="36"/>
      <c r="H324" s="36"/>
      <c r="Z324" s="36"/>
    </row>
    <row r="325" ht="15.75" customHeight="1">
      <c r="F325" s="36"/>
      <c r="H325" s="36"/>
      <c r="Z325" s="36"/>
    </row>
    <row r="326" ht="15.75" customHeight="1">
      <c r="F326" s="36"/>
      <c r="H326" s="36"/>
      <c r="Z326" s="36"/>
    </row>
    <row r="327" ht="15.75" customHeight="1">
      <c r="F327" s="36"/>
      <c r="H327" s="36"/>
      <c r="Z327" s="36"/>
    </row>
    <row r="328" ht="15.75" customHeight="1">
      <c r="F328" s="36"/>
      <c r="H328" s="36"/>
      <c r="Z328" s="36"/>
    </row>
    <row r="329" ht="15.75" customHeight="1">
      <c r="F329" s="36"/>
      <c r="H329" s="36"/>
      <c r="Z329" s="36"/>
    </row>
    <row r="330" ht="15.75" customHeight="1">
      <c r="F330" s="36"/>
      <c r="H330" s="36"/>
      <c r="Z330" s="36"/>
    </row>
    <row r="331" ht="15.75" customHeight="1">
      <c r="F331" s="36"/>
      <c r="H331" s="36"/>
      <c r="Z331" s="36"/>
    </row>
    <row r="332" ht="15.75" customHeight="1">
      <c r="F332" s="36"/>
      <c r="H332" s="36"/>
      <c r="Z332" s="36"/>
    </row>
    <row r="333" ht="15.75" customHeight="1">
      <c r="F333" s="36"/>
      <c r="H333" s="36"/>
      <c r="Z333" s="36"/>
    </row>
    <row r="334" ht="15.75" customHeight="1">
      <c r="F334" s="36"/>
      <c r="H334" s="36"/>
      <c r="Z334" s="36"/>
    </row>
    <row r="335" ht="15.75" customHeight="1">
      <c r="F335" s="36"/>
      <c r="H335" s="36"/>
      <c r="Z335" s="36"/>
    </row>
    <row r="336" ht="15.75" customHeight="1">
      <c r="F336" s="36"/>
      <c r="H336" s="36"/>
      <c r="Z336" s="36"/>
    </row>
    <row r="337" ht="15.75" customHeight="1">
      <c r="F337" s="36"/>
      <c r="H337" s="36"/>
      <c r="Z337" s="36"/>
    </row>
    <row r="338" ht="15.75" customHeight="1">
      <c r="F338" s="36"/>
      <c r="H338" s="36"/>
      <c r="Z338" s="36"/>
    </row>
    <row r="339" ht="15.75" customHeight="1">
      <c r="F339" s="36"/>
      <c r="H339" s="36"/>
      <c r="Z339" s="36"/>
    </row>
    <row r="340" ht="15.75" customHeight="1">
      <c r="F340" s="36"/>
      <c r="H340" s="36"/>
      <c r="Z340" s="36"/>
    </row>
    <row r="341" ht="15.75" customHeight="1">
      <c r="F341" s="36"/>
      <c r="H341" s="36"/>
      <c r="Z341" s="36"/>
    </row>
    <row r="342" ht="15.75" customHeight="1">
      <c r="F342" s="36"/>
      <c r="H342" s="36"/>
      <c r="Z342" s="36"/>
    </row>
    <row r="343" ht="15.75" customHeight="1">
      <c r="F343" s="36"/>
      <c r="H343" s="36"/>
      <c r="Z343" s="36"/>
    </row>
    <row r="344" ht="15.75" customHeight="1">
      <c r="F344" s="36"/>
      <c r="H344" s="36"/>
      <c r="Z344" s="36"/>
    </row>
    <row r="345" ht="15.75" customHeight="1">
      <c r="F345" s="36"/>
      <c r="H345" s="36"/>
      <c r="Z345" s="36"/>
    </row>
    <row r="346" ht="15.75" customHeight="1">
      <c r="F346" s="36"/>
      <c r="H346" s="36"/>
      <c r="Z346" s="36"/>
    </row>
    <row r="347" ht="15.75" customHeight="1">
      <c r="F347" s="36"/>
      <c r="H347" s="36"/>
      <c r="Z347" s="36"/>
    </row>
    <row r="348" ht="15.75" customHeight="1">
      <c r="F348" s="36"/>
      <c r="H348" s="36"/>
      <c r="Z348" s="36"/>
    </row>
    <row r="349" ht="15.75" customHeight="1">
      <c r="F349" s="36"/>
      <c r="H349" s="36"/>
      <c r="Z349" s="36"/>
    </row>
    <row r="350" ht="15.75" customHeight="1">
      <c r="F350" s="36"/>
      <c r="H350" s="36"/>
      <c r="Z350" s="36"/>
    </row>
    <row r="351" ht="15.75" customHeight="1">
      <c r="F351" s="36"/>
      <c r="H351" s="36"/>
      <c r="Z351" s="36"/>
    </row>
    <row r="352" ht="15.75" customHeight="1">
      <c r="F352" s="36"/>
      <c r="H352" s="36"/>
      <c r="Z352" s="36"/>
    </row>
    <row r="353" ht="15.75" customHeight="1">
      <c r="F353" s="36"/>
      <c r="H353" s="36"/>
      <c r="Z353" s="36"/>
    </row>
    <row r="354" ht="15.75" customHeight="1">
      <c r="F354" s="36"/>
      <c r="H354" s="36"/>
      <c r="Z354" s="36"/>
    </row>
    <row r="355" ht="15.75" customHeight="1">
      <c r="F355" s="36"/>
      <c r="H355" s="36"/>
      <c r="Z355" s="36"/>
    </row>
    <row r="356" ht="15.75" customHeight="1">
      <c r="F356" s="36"/>
      <c r="H356" s="36"/>
      <c r="Z356" s="36"/>
    </row>
    <row r="357" ht="15.75" customHeight="1">
      <c r="F357" s="36"/>
      <c r="H357" s="36"/>
      <c r="Z357" s="36"/>
    </row>
    <row r="358" ht="15.75" customHeight="1">
      <c r="F358" s="36"/>
      <c r="H358" s="36"/>
      <c r="Z358" s="36"/>
    </row>
    <row r="359" ht="15.75" customHeight="1">
      <c r="F359" s="36"/>
      <c r="H359" s="36"/>
      <c r="Z359" s="36"/>
    </row>
    <row r="360" ht="15.75" customHeight="1">
      <c r="F360" s="36"/>
      <c r="H360" s="36"/>
      <c r="Z360" s="36"/>
    </row>
    <row r="361" ht="15.75" customHeight="1">
      <c r="F361" s="36"/>
      <c r="H361" s="36"/>
      <c r="Z361" s="36"/>
    </row>
    <row r="362" ht="15.75" customHeight="1">
      <c r="F362" s="36"/>
      <c r="H362" s="36"/>
      <c r="Z362" s="36"/>
    </row>
    <row r="363" ht="15.75" customHeight="1">
      <c r="F363" s="36"/>
      <c r="H363" s="36"/>
      <c r="Z363" s="36"/>
    </row>
    <row r="364" ht="15.75" customHeight="1">
      <c r="F364" s="36"/>
      <c r="H364" s="36"/>
      <c r="Z364" s="36"/>
    </row>
    <row r="365" ht="15.75" customHeight="1">
      <c r="F365" s="36"/>
      <c r="H365" s="36"/>
      <c r="Z365" s="36"/>
    </row>
    <row r="366" ht="15.75" customHeight="1">
      <c r="F366" s="36"/>
      <c r="H366" s="36"/>
      <c r="Z366" s="36"/>
    </row>
    <row r="367" ht="15.75" customHeight="1">
      <c r="F367" s="36"/>
      <c r="H367" s="36"/>
      <c r="Z367" s="36"/>
    </row>
    <row r="368" ht="15.75" customHeight="1">
      <c r="F368" s="36"/>
      <c r="H368" s="36"/>
      <c r="Z368" s="36"/>
    </row>
    <row r="369" ht="15.75" customHeight="1">
      <c r="F369" s="36"/>
      <c r="H369" s="36"/>
      <c r="Z369" s="36"/>
    </row>
    <row r="370" ht="15.75" customHeight="1">
      <c r="F370" s="36"/>
      <c r="H370" s="36"/>
      <c r="Z370" s="36"/>
    </row>
    <row r="371" ht="15.75" customHeight="1">
      <c r="F371" s="36"/>
      <c r="H371" s="36"/>
      <c r="Z371" s="36"/>
    </row>
    <row r="372" ht="15.75" customHeight="1">
      <c r="F372" s="36"/>
      <c r="H372" s="36"/>
      <c r="Z372" s="36"/>
    </row>
    <row r="373" ht="15.75" customHeight="1">
      <c r="F373" s="36"/>
      <c r="H373" s="36"/>
      <c r="Z373" s="36"/>
    </row>
    <row r="374" ht="15.75" customHeight="1">
      <c r="F374" s="36"/>
      <c r="H374" s="36"/>
      <c r="Z374" s="36"/>
    </row>
    <row r="375" ht="15.75" customHeight="1">
      <c r="F375" s="36"/>
      <c r="H375" s="36"/>
      <c r="Z375" s="36"/>
    </row>
    <row r="376" ht="15.75" customHeight="1">
      <c r="F376" s="36"/>
      <c r="H376" s="36"/>
      <c r="Z376" s="36"/>
    </row>
    <row r="377" ht="15.75" customHeight="1">
      <c r="F377" s="36"/>
      <c r="H377" s="36"/>
      <c r="Z377" s="36"/>
    </row>
    <row r="378" ht="15.75" customHeight="1">
      <c r="F378" s="36"/>
      <c r="H378" s="36"/>
      <c r="Z378" s="36"/>
    </row>
    <row r="379" ht="15.75" customHeight="1">
      <c r="F379" s="36"/>
      <c r="H379" s="36"/>
      <c r="Z379" s="36"/>
    </row>
    <row r="380" ht="15.75" customHeight="1">
      <c r="F380" s="36"/>
      <c r="H380" s="36"/>
      <c r="Z380" s="36"/>
    </row>
    <row r="381" ht="15.75" customHeight="1">
      <c r="F381" s="36"/>
      <c r="H381" s="36"/>
      <c r="Z381" s="36"/>
    </row>
    <row r="382" ht="15.75" customHeight="1">
      <c r="F382" s="36"/>
      <c r="H382" s="36"/>
      <c r="Z382" s="36"/>
    </row>
    <row r="383" ht="15.75" customHeight="1">
      <c r="F383" s="36"/>
      <c r="H383" s="36"/>
      <c r="Z383" s="36"/>
    </row>
    <row r="384" ht="15.75" customHeight="1">
      <c r="F384" s="36"/>
      <c r="H384" s="36"/>
      <c r="Z384" s="36"/>
    </row>
    <row r="385" ht="15.75" customHeight="1">
      <c r="F385" s="36"/>
      <c r="H385" s="36"/>
      <c r="Z385" s="36"/>
    </row>
    <row r="386" ht="15.75" customHeight="1">
      <c r="F386" s="36"/>
      <c r="H386" s="36"/>
      <c r="Z386" s="36"/>
    </row>
    <row r="387" ht="15.75" customHeight="1">
      <c r="F387" s="36"/>
      <c r="H387" s="36"/>
      <c r="Z387" s="36"/>
    </row>
    <row r="388" ht="15.75" customHeight="1">
      <c r="F388" s="36"/>
      <c r="H388" s="36"/>
      <c r="Z388" s="36"/>
    </row>
    <row r="389" ht="15.75" customHeight="1">
      <c r="F389" s="36"/>
      <c r="H389" s="36"/>
      <c r="Z389" s="36"/>
    </row>
    <row r="390" ht="15.75" customHeight="1">
      <c r="F390" s="36"/>
      <c r="H390" s="36"/>
      <c r="Z390" s="36"/>
    </row>
    <row r="391" ht="15.75" customHeight="1">
      <c r="F391" s="36"/>
      <c r="H391" s="36"/>
      <c r="Z391" s="36"/>
    </row>
    <row r="392" ht="15.75" customHeight="1">
      <c r="F392" s="36"/>
      <c r="H392" s="36"/>
      <c r="Z392" s="36"/>
    </row>
    <row r="393" ht="15.75" customHeight="1">
      <c r="F393" s="36"/>
      <c r="H393" s="36"/>
      <c r="Z393" s="36"/>
    </row>
    <row r="394" ht="15.75" customHeight="1">
      <c r="F394" s="36"/>
      <c r="H394" s="36"/>
      <c r="Z394" s="36"/>
    </row>
    <row r="395" ht="15.75" customHeight="1">
      <c r="F395" s="36"/>
      <c r="H395" s="36"/>
      <c r="Z395" s="36"/>
    </row>
    <row r="396" ht="15.75" customHeight="1">
      <c r="F396" s="36"/>
      <c r="H396" s="36"/>
      <c r="Z396" s="36"/>
    </row>
    <row r="397" ht="15.75" customHeight="1">
      <c r="F397" s="36"/>
      <c r="H397" s="36"/>
      <c r="Z397" s="36"/>
    </row>
    <row r="398" ht="15.75" customHeight="1">
      <c r="F398" s="36"/>
      <c r="H398" s="36"/>
      <c r="Z398" s="36"/>
    </row>
    <row r="399" ht="15.75" customHeight="1">
      <c r="F399" s="36"/>
      <c r="H399" s="36"/>
      <c r="Z399" s="36"/>
    </row>
    <row r="400" ht="15.75" customHeight="1">
      <c r="F400" s="36"/>
      <c r="H400" s="36"/>
      <c r="Z400" s="36"/>
    </row>
    <row r="401" ht="15.75" customHeight="1">
      <c r="F401" s="36"/>
      <c r="H401" s="36"/>
      <c r="Z401" s="36"/>
    </row>
    <row r="402" ht="15.75" customHeight="1">
      <c r="F402" s="36"/>
      <c r="H402" s="36"/>
      <c r="Z402" s="36"/>
    </row>
    <row r="403" ht="15.75" customHeight="1">
      <c r="F403" s="36"/>
      <c r="H403" s="36"/>
      <c r="Z403" s="36"/>
    </row>
    <row r="404" ht="15.75" customHeight="1">
      <c r="F404" s="36"/>
      <c r="H404" s="36"/>
      <c r="Z404" s="36"/>
    </row>
    <row r="405" ht="15.75" customHeight="1">
      <c r="F405" s="36"/>
      <c r="H405" s="36"/>
      <c r="Z405" s="36"/>
    </row>
    <row r="406" ht="15.75" customHeight="1">
      <c r="F406" s="36"/>
      <c r="H406" s="36"/>
      <c r="Z406" s="36"/>
    </row>
    <row r="407" ht="15.75" customHeight="1">
      <c r="F407" s="36"/>
      <c r="H407" s="36"/>
      <c r="Z407" s="36"/>
    </row>
    <row r="408" ht="15.75" customHeight="1">
      <c r="F408" s="36"/>
      <c r="H408" s="36"/>
      <c r="Z408" s="36"/>
    </row>
    <row r="409" ht="15.75" customHeight="1">
      <c r="F409" s="36"/>
      <c r="H409" s="36"/>
      <c r="Z409" s="36"/>
    </row>
    <row r="410" ht="15.75" customHeight="1">
      <c r="F410" s="36"/>
      <c r="H410" s="36"/>
      <c r="Z410" s="36"/>
    </row>
    <row r="411" ht="15.75" customHeight="1">
      <c r="F411" s="36"/>
      <c r="H411" s="36"/>
      <c r="Z411" s="36"/>
    </row>
    <row r="412" ht="15.75" customHeight="1">
      <c r="F412" s="36"/>
      <c r="H412" s="36"/>
      <c r="Z412" s="36"/>
    </row>
    <row r="413" ht="15.75" customHeight="1">
      <c r="F413" s="36"/>
      <c r="H413" s="36"/>
      <c r="Z413" s="36"/>
    </row>
    <row r="414" ht="15.75" customHeight="1">
      <c r="F414" s="36"/>
      <c r="H414" s="36"/>
      <c r="Z414" s="36"/>
    </row>
    <row r="415" ht="15.75" customHeight="1">
      <c r="F415" s="36"/>
      <c r="H415" s="36"/>
      <c r="Z415" s="36"/>
    </row>
    <row r="416" ht="15.75" customHeight="1">
      <c r="F416" s="36"/>
      <c r="H416" s="36"/>
      <c r="Z416" s="36"/>
    </row>
    <row r="417" ht="15.75" customHeight="1">
      <c r="F417" s="36"/>
      <c r="H417" s="36"/>
      <c r="Z417" s="36"/>
    </row>
    <row r="418" ht="15.75" customHeight="1">
      <c r="F418" s="36"/>
      <c r="H418" s="36"/>
      <c r="Z418" s="36"/>
    </row>
    <row r="419" ht="15.75" customHeight="1">
      <c r="F419" s="36"/>
      <c r="H419" s="36"/>
      <c r="Z419" s="36"/>
    </row>
    <row r="420" ht="15.75" customHeight="1">
      <c r="F420" s="36"/>
      <c r="H420" s="36"/>
      <c r="Z420" s="36"/>
    </row>
    <row r="421" ht="15.75" customHeight="1">
      <c r="F421" s="36"/>
      <c r="H421" s="36"/>
      <c r="Z421" s="36"/>
    </row>
    <row r="422" ht="15.75" customHeight="1">
      <c r="F422" s="36"/>
      <c r="H422" s="36"/>
      <c r="Z422" s="36"/>
    </row>
    <row r="423" ht="15.75" customHeight="1">
      <c r="F423" s="36"/>
      <c r="H423" s="36"/>
      <c r="Z423" s="36"/>
    </row>
    <row r="424" ht="15.75" customHeight="1">
      <c r="F424" s="36"/>
      <c r="H424" s="36"/>
      <c r="Z424" s="36"/>
    </row>
    <row r="425" ht="15.75" customHeight="1">
      <c r="F425" s="36"/>
      <c r="H425" s="36"/>
      <c r="Z425" s="36"/>
    </row>
    <row r="426" ht="15.75" customHeight="1">
      <c r="F426" s="36"/>
      <c r="H426" s="36"/>
      <c r="Z426" s="36"/>
    </row>
    <row r="427" ht="15.75" customHeight="1">
      <c r="F427" s="36"/>
      <c r="H427" s="36"/>
      <c r="Z427" s="36"/>
    </row>
    <row r="428" ht="15.75" customHeight="1">
      <c r="F428" s="36"/>
      <c r="H428" s="36"/>
      <c r="Z428" s="36"/>
    </row>
    <row r="429" ht="15.75" customHeight="1">
      <c r="F429" s="36"/>
      <c r="H429" s="36"/>
      <c r="Z429" s="36"/>
    </row>
    <row r="430" ht="15.75" customHeight="1">
      <c r="F430" s="36"/>
      <c r="H430" s="36"/>
      <c r="Z430" s="36"/>
    </row>
    <row r="431" ht="15.75" customHeight="1">
      <c r="F431" s="36"/>
      <c r="H431" s="36"/>
      <c r="Z431" s="36"/>
    </row>
    <row r="432" ht="15.75" customHeight="1">
      <c r="F432" s="36"/>
      <c r="H432" s="36"/>
      <c r="Z432" s="36"/>
    </row>
    <row r="433" ht="15.75" customHeight="1">
      <c r="F433" s="36"/>
      <c r="H433" s="36"/>
      <c r="Z433" s="36"/>
    </row>
    <row r="434" ht="15.75" customHeight="1">
      <c r="F434" s="36"/>
      <c r="H434" s="36"/>
      <c r="Z434" s="36"/>
    </row>
    <row r="435" ht="15.75" customHeight="1">
      <c r="F435" s="36"/>
      <c r="H435" s="36"/>
      <c r="Z435" s="36"/>
    </row>
    <row r="436" ht="15.75" customHeight="1">
      <c r="F436" s="36"/>
      <c r="H436" s="36"/>
      <c r="Z436" s="36"/>
    </row>
    <row r="437" ht="15.75" customHeight="1">
      <c r="F437" s="36"/>
      <c r="H437" s="36"/>
      <c r="Z437" s="36"/>
    </row>
    <row r="438" ht="15.75" customHeight="1">
      <c r="F438" s="36"/>
      <c r="H438" s="36"/>
      <c r="Z438" s="36"/>
    </row>
    <row r="439" ht="15.75" customHeight="1">
      <c r="F439" s="36"/>
      <c r="H439" s="36"/>
      <c r="Z439" s="36"/>
    </row>
    <row r="440" ht="15.75" customHeight="1">
      <c r="F440" s="36"/>
      <c r="H440" s="36"/>
      <c r="Z440" s="36"/>
    </row>
    <row r="441" ht="15.75" customHeight="1">
      <c r="F441" s="36"/>
      <c r="H441" s="36"/>
      <c r="Z441" s="36"/>
    </row>
    <row r="442" ht="15.75" customHeight="1">
      <c r="F442" s="36"/>
      <c r="H442" s="36"/>
      <c r="Z442" s="36"/>
    </row>
    <row r="443" ht="15.75" customHeight="1">
      <c r="F443" s="36"/>
      <c r="H443" s="36"/>
      <c r="Z443" s="36"/>
    </row>
    <row r="444" ht="15.75" customHeight="1">
      <c r="F444" s="36"/>
      <c r="H444" s="36"/>
      <c r="Z444" s="36"/>
    </row>
    <row r="445" ht="15.75" customHeight="1">
      <c r="F445" s="36"/>
      <c r="H445" s="36"/>
      <c r="Z445" s="36"/>
    </row>
    <row r="446" ht="15.75" customHeight="1">
      <c r="F446" s="36"/>
      <c r="H446" s="36"/>
      <c r="Z446" s="36"/>
    </row>
    <row r="447" ht="15.75" customHeight="1">
      <c r="F447" s="36"/>
      <c r="H447" s="36"/>
      <c r="Z447" s="36"/>
    </row>
    <row r="448" ht="15.75" customHeight="1">
      <c r="F448" s="36"/>
      <c r="H448" s="36"/>
      <c r="Z448" s="36"/>
    </row>
    <row r="449" ht="15.75" customHeight="1">
      <c r="F449" s="36"/>
      <c r="H449" s="36"/>
      <c r="Z449" s="36"/>
    </row>
    <row r="450" ht="15.75" customHeight="1">
      <c r="F450" s="36"/>
      <c r="H450" s="36"/>
      <c r="Z450" s="36"/>
    </row>
    <row r="451" ht="15.75" customHeight="1">
      <c r="F451" s="36"/>
      <c r="H451" s="36"/>
      <c r="Z451" s="36"/>
    </row>
    <row r="452" ht="15.75" customHeight="1">
      <c r="F452" s="36"/>
      <c r="H452" s="36"/>
      <c r="Z452" s="36"/>
    </row>
    <row r="453" ht="15.75" customHeight="1">
      <c r="F453" s="36"/>
      <c r="H453" s="36"/>
      <c r="Z453" s="36"/>
    </row>
    <row r="454" ht="15.75" customHeight="1">
      <c r="F454" s="36"/>
      <c r="H454" s="36"/>
      <c r="Z454" s="36"/>
    </row>
    <row r="455" ht="15.75" customHeight="1">
      <c r="F455" s="36"/>
      <c r="H455" s="36"/>
      <c r="Z455" s="36"/>
    </row>
    <row r="456" ht="15.75" customHeight="1">
      <c r="F456" s="36"/>
      <c r="H456" s="36"/>
      <c r="Z456" s="36"/>
    </row>
    <row r="457" ht="15.75" customHeight="1">
      <c r="F457" s="36"/>
      <c r="H457" s="36"/>
      <c r="Z457" s="36"/>
    </row>
    <row r="458" ht="15.75" customHeight="1">
      <c r="F458" s="36"/>
      <c r="H458" s="36"/>
      <c r="Z458" s="36"/>
    </row>
    <row r="459" ht="15.75" customHeight="1">
      <c r="F459" s="36"/>
      <c r="H459" s="36"/>
      <c r="Z459" s="36"/>
    </row>
    <row r="460" ht="15.75" customHeight="1">
      <c r="F460" s="36"/>
      <c r="H460" s="36"/>
      <c r="Z460" s="36"/>
    </row>
    <row r="461" ht="15.75" customHeight="1">
      <c r="F461" s="36"/>
      <c r="H461" s="36"/>
      <c r="Z461" s="36"/>
    </row>
    <row r="462" ht="15.75" customHeight="1">
      <c r="F462" s="36"/>
      <c r="H462" s="36"/>
      <c r="Z462" s="36"/>
    </row>
    <row r="463" ht="15.75" customHeight="1">
      <c r="F463" s="36"/>
      <c r="H463" s="36"/>
      <c r="Z463" s="36"/>
    </row>
    <row r="464" ht="15.75" customHeight="1">
      <c r="F464" s="36"/>
      <c r="H464" s="36"/>
      <c r="Z464" s="36"/>
    </row>
    <row r="465" ht="15.75" customHeight="1">
      <c r="F465" s="36"/>
      <c r="H465" s="36"/>
      <c r="Z465" s="36"/>
    </row>
    <row r="466" ht="15.75" customHeight="1">
      <c r="F466" s="36"/>
      <c r="H466" s="36"/>
      <c r="Z466" s="36"/>
    </row>
    <row r="467" ht="15.75" customHeight="1">
      <c r="F467" s="36"/>
      <c r="H467" s="36"/>
      <c r="Z467" s="36"/>
    </row>
    <row r="468" ht="15.75" customHeight="1">
      <c r="F468" s="36"/>
      <c r="H468" s="36"/>
      <c r="Z468" s="36"/>
    </row>
    <row r="469" ht="15.75" customHeight="1">
      <c r="F469" s="36"/>
      <c r="H469" s="36"/>
      <c r="Z469" s="36"/>
    </row>
    <row r="470" ht="15.75" customHeight="1">
      <c r="F470" s="36"/>
      <c r="H470" s="36"/>
      <c r="Z470" s="36"/>
    </row>
    <row r="471" ht="15.75" customHeight="1">
      <c r="F471" s="36"/>
      <c r="H471" s="36"/>
      <c r="Z471" s="36"/>
    </row>
    <row r="472" ht="15.75" customHeight="1">
      <c r="F472" s="36"/>
      <c r="H472" s="36"/>
      <c r="Z472" s="36"/>
    </row>
    <row r="473" ht="15.75" customHeight="1">
      <c r="F473" s="36"/>
      <c r="H473" s="36"/>
      <c r="Z473" s="36"/>
    </row>
    <row r="474" ht="15.75" customHeight="1">
      <c r="F474" s="36"/>
      <c r="H474" s="36"/>
      <c r="Z474" s="36"/>
    </row>
    <row r="475" ht="15.75" customHeight="1">
      <c r="F475" s="36"/>
      <c r="H475" s="36"/>
      <c r="Z475" s="36"/>
    </row>
    <row r="476" ht="15.75" customHeight="1">
      <c r="F476" s="36"/>
      <c r="H476" s="36"/>
      <c r="Z476" s="36"/>
    </row>
    <row r="477" ht="15.75" customHeight="1">
      <c r="F477" s="36"/>
      <c r="H477" s="36"/>
      <c r="Z477" s="36"/>
    </row>
    <row r="478" ht="15.75" customHeight="1">
      <c r="F478" s="36"/>
      <c r="H478" s="36"/>
      <c r="Z478" s="36"/>
    </row>
    <row r="479" ht="15.75" customHeight="1">
      <c r="F479" s="36"/>
      <c r="H479" s="36"/>
      <c r="Z479" s="36"/>
    </row>
    <row r="480" ht="15.75" customHeight="1">
      <c r="F480" s="36"/>
      <c r="H480" s="36"/>
      <c r="Z480" s="36"/>
    </row>
    <row r="481" ht="15.75" customHeight="1">
      <c r="F481" s="36"/>
      <c r="H481" s="36"/>
      <c r="Z481" s="36"/>
    </row>
    <row r="482" ht="15.75" customHeight="1">
      <c r="F482" s="36"/>
      <c r="H482" s="36"/>
      <c r="Z482" s="36"/>
    </row>
    <row r="483" ht="15.75" customHeight="1">
      <c r="F483" s="36"/>
      <c r="H483" s="36"/>
      <c r="Z483" s="36"/>
    </row>
    <row r="484" ht="15.75" customHeight="1">
      <c r="F484" s="36"/>
      <c r="H484" s="36"/>
      <c r="Z484" s="36"/>
    </row>
    <row r="485" ht="15.75" customHeight="1">
      <c r="F485" s="36"/>
      <c r="H485" s="36"/>
      <c r="Z485" s="36"/>
    </row>
    <row r="486" ht="15.75" customHeight="1">
      <c r="F486" s="36"/>
      <c r="H486" s="36"/>
      <c r="Z486" s="36"/>
    </row>
    <row r="487" ht="15.75" customHeight="1">
      <c r="F487" s="36"/>
      <c r="H487" s="36"/>
      <c r="Z487" s="36"/>
    </row>
    <row r="488" ht="15.75" customHeight="1">
      <c r="F488" s="36"/>
      <c r="H488" s="36"/>
      <c r="Z488" s="36"/>
    </row>
    <row r="489" ht="15.75" customHeight="1">
      <c r="F489" s="36"/>
      <c r="H489" s="36"/>
      <c r="Z489" s="36"/>
    </row>
    <row r="490" ht="15.75" customHeight="1">
      <c r="F490" s="36"/>
      <c r="H490" s="36"/>
      <c r="Z490" s="36"/>
    </row>
    <row r="491" ht="15.75" customHeight="1">
      <c r="F491" s="36"/>
      <c r="H491" s="36"/>
      <c r="Z491" s="36"/>
    </row>
    <row r="492" ht="15.75" customHeight="1">
      <c r="F492" s="36"/>
      <c r="H492" s="36"/>
      <c r="Z492" s="36"/>
    </row>
    <row r="493" ht="15.75" customHeight="1">
      <c r="F493" s="36"/>
      <c r="H493" s="36"/>
      <c r="Z493" s="36"/>
    </row>
    <row r="494" ht="15.75" customHeight="1">
      <c r="F494" s="36"/>
      <c r="H494" s="36"/>
      <c r="Z494" s="36"/>
    </row>
    <row r="495" ht="15.75" customHeight="1">
      <c r="F495" s="36"/>
      <c r="H495" s="36"/>
      <c r="Z495" s="36"/>
    </row>
    <row r="496" ht="15.75" customHeight="1">
      <c r="F496" s="36"/>
      <c r="H496" s="36"/>
      <c r="Z496" s="36"/>
    </row>
    <row r="497" ht="15.75" customHeight="1">
      <c r="F497" s="36"/>
      <c r="H497" s="36"/>
      <c r="Z497" s="36"/>
    </row>
    <row r="498" ht="15.75" customHeight="1">
      <c r="F498" s="36"/>
      <c r="H498" s="36"/>
      <c r="Z498" s="36"/>
    </row>
    <row r="499" ht="15.75" customHeight="1">
      <c r="F499" s="36"/>
      <c r="H499" s="36"/>
      <c r="Z499" s="36"/>
    </row>
    <row r="500" ht="15.75" customHeight="1">
      <c r="F500" s="36"/>
      <c r="H500" s="36"/>
      <c r="Z500" s="36"/>
    </row>
    <row r="501" ht="15.75" customHeight="1">
      <c r="F501" s="36"/>
      <c r="H501" s="36"/>
      <c r="Z501" s="36"/>
    </row>
    <row r="502" ht="15.75" customHeight="1">
      <c r="F502" s="36"/>
      <c r="H502" s="36"/>
      <c r="Z502" s="36"/>
    </row>
    <row r="503" ht="15.75" customHeight="1">
      <c r="F503" s="36"/>
      <c r="H503" s="36"/>
      <c r="Z503" s="36"/>
    </row>
    <row r="504" ht="15.75" customHeight="1">
      <c r="F504" s="36"/>
      <c r="H504" s="36"/>
      <c r="Z504" s="36"/>
    </row>
    <row r="505" ht="15.75" customHeight="1">
      <c r="F505" s="36"/>
      <c r="H505" s="36"/>
      <c r="Z505" s="36"/>
    </row>
    <row r="506" ht="15.75" customHeight="1">
      <c r="F506" s="36"/>
      <c r="H506" s="36"/>
      <c r="Z506" s="36"/>
    </row>
    <row r="507" ht="15.75" customHeight="1">
      <c r="F507" s="36"/>
      <c r="H507" s="36"/>
      <c r="Z507" s="36"/>
    </row>
    <row r="508" ht="15.75" customHeight="1">
      <c r="F508" s="36"/>
      <c r="H508" s="36"/>
      <c r="Z508" s="36"/>
    </row>
    <row r="509" ht="15.75" customHeight="1">
      <c r="F509" s="36"/>
      <c r="H509" s="36"/>
      <c r="Z509" s="36"/>
    </row>
    <row r="510" ht="15.75" customHeight="1">
      <c r="F510" s="36"/>
      <c r="H510" s="36"/>
      <c r="Z510" s="36"/>
    </row>
    <row r="511" ht="15.75" customHeight="1">
      <c r="F511" s="36"/>
      <c r="H511" s="36"/>
      <c r="Z511" s="36"/>
    </row>
    <row r="512" ht="15.75" customHeight="1">
      <c r="F512" s="36"/>
      <c r="H512" s="36"/>
      <c r="Z512" s="36"/>
    </row>
    <row r="513" ht="15.75" customHeight="1">
      <c r="F513" s="36"/>
      <c r="H513" s="36"/>
      <c r="Z513" s="36"/>
    </row>
    <row r="514" ht="15.75" customHeight="1">
      <c r="F514" s="36"/>
      <c r="H514" s="36"/>
      <c r="Z514" s="36"/>
    </row>
    <row r="515" ht="15.75" customHeight="1">
      <c r="F515" s="36"/>
      <c r="H515" s="36"/>
      <c r="Z515" s="36"/>
    </row>
    <row r="516" ht="15.75" customHeight="1">
      <c r="F516" s="36"/>
      <c r="H516" s="36"/>
      <c r="Z516" s="36"/>
    </row>
    <row r="517" ht="15.75" customHeight="1">
      <c r="F517" s="36"/>
      <c r="H517" s="36"/>
      <c r="Z517" s="36"/>
    </row>
    <row r="518" ht="15.75" customHeight="1">
      <c r="F518" s="36"/>
      <c r="H518" s="36"/>
      <c r="Z518" s="36"/>
    </row>
    <row r="519" ht="15.75" customHeight="1">
      <c r="F519" s="36"/>
      <c r="H519" s="36"/>
      <c r="Z519" s="36"/>
    </row>
    <row r="520" ht="15.75" customHeight="1">
      <c r="F520" s="36"/>
      <c r="H520" s="36"/>
      <c r="Z520" s="36"/>
    </row>
    <row r="521" ht="15.75" customHeight="1">
      <c r="F521" s="36"/>
      <c r="H521" s="36"/>
      <c r="Z521" s="36"/>
    </row>
    <row r="522" ht="15.75" customHeight="1">
      <c r="F522" s="36"/>
      <c r="H522" s="36"/>
      <c r="Z522" s="36"/>
    </row>
    <row r="523" ht="15.75" customHeight="1">
      <c r="F523" s="36"/>
      <c r="H523" s="36"/>
      <c r="Z523" s="36"/>
    </row>
    <row r="524" ht="15.75" customHeight="1">
      <c r="F524" s="36"/>
      <c r="H524" s="36"/>
      <c r="Z524" s="36"/>
    </row>
    <row r="525" ht="15.75" customHeight="1">
      <c r="F525" s="36"/>
      <c r="H525" s="36"/>
      <c r="Z525" s="36"/>
    </row>
    <row r="526" ht="15.75" customHeight="1">
      <c r="F526" s="36"/>
      <c r="H526" s="36"/>
      <c r="Z526" s="36"/>
    </row>
    <row r="527" ht="15.75" customHeight="1">
      <c r="F527" s="36"/>
      <c r="H527" s="36"/>
      <c r="Z527" s="36"/>
    </row>
    <row r="528" ht="15.75" customHeight="1">
      <c r="F528" s="36"/>
      <c r="H528" s="36"/>
      <c r="Z528" s="36"/>
    </row>
    <row r="529" ht="15.75" customHeight="1">
      <c r="F529" s="36"/>
      <c r="H529" s="36"/>
      <c r="Z529" s="36"/>
    </row>
    <row r="530" ht="15.75" customHeight="1">
      <c r="F530" s="36"/>
      <c r="H530" s="36"/>
      <c r="Z530" s="36"/>
    </row>
    <row r="531" ht="15.75" customHeight="1">
      <c r="F531" s="36"/>
      <c r="H531" s="36"/>
      <c r="Z531" s="36"/>
    </row>
    <row r="532" ht="15.75" customHeight="1">
      <c r="F532" s="36"/>
      <c r="H532" s="36"/>
      <c r="Z532" s="36"/>
    </row>
    <row r="533" ht="15.75" customHeight="1">
      <c r="F533" s="36"/>
      <c r="H533" s="36"/>
      <c r="Z533" s="36"/>
    </row>
    <row r="534" ht="15.75" customHeight="1">
      <c r="F534" s="36"/>
      <c r="H534" s="36"/>
      <c r="Z534" s="36"/>
    </row>
    <row r="535" ht="15.75" customHeight="1">
      <c r="F535" s="36"/>
      <c r="H535" s="36"/>
      <c r="Z535" s="36"/>
    </row>
    <row r="536" ht="15.75" customHeight="1">
      <c r="F536" s="36"/>
      <c r="H536" s="36"/>
      <c r="Z536" s="36"/>
    </row>
    <row r="537" ht="15.75" customHeight="1">
      <c r="F537" s="36"/>
      <c r="H537" s="36"/>
      <c r="Z537" s="36"/>
    </row>
    <row r="538" ht="15.75" customHeight="1">
      <c r="F538" s="36"/>
      <c r="H538" s="36"/>
      <c r="Z538" s="36"/>
    </row>
    <row r="539" ht="15.75" customHeight="1">
      <c r="F539" s="36"/>
      <c r="H539" s="36"/>
      <c r="Z539" s="36"/>
    </row>
    <row r="540" ht="15.75" customHeight="1">
      <c r="F540" s="36"/>
      <c r="H540" s="36"/>
      <c r="Z540" s="36"/>
    </row>
    <row r="541" ht="15.75" customHeight="1">
      <c r="F541" s="36"/>
      <c r="H541" s="36"/>
      <c r="Z541" s="36"/>
    </row>
    <row r="542" ht="15.75" customHeight="1">
      <c r="F542" s="36"/>
      <c r="H542" s="36"/>
      <c r="Z542" s="36"/>
    </row>
    <row r="543" ht="15.75" customHeight="1">
      <c r="F543" s="36"/>
      <c r="H543" s="36"/>
      <c r="Z543" s="36"/>
    </row>
    <row r="544" ht="15.75" customHeight="1">
      <c r="F544" s="36"/>
      <c r="H544" s="36"/>
      <c r="Z544" s="36"/>
    </row>
    <row r="545" ht="15.75" customHeight="1">
      <c r="F545" s="36"/>
      <c r="H545" s="36"/>
      <c r="Z545" s="36"/>
    </row>
    <row r="546" ht="15.75" customHeight="1">
      <c r="F546" s="36"/>
      <c r="H546" s="36"/>
      <c r="Z546" s="36"/>
    </row>
    <row r="547" ht="15.75" customHeight="1">
      <c r="F547" s="36"/>
      <c r="H547" s="36"/>
      <c r="Z547" s="36"/>
    </row>
    <row r="548" ht="15.75" customHeight="1">
      <c r="F548" s="36"/>
      <c r="H548" s="36"/>
      <c r="Z548" s="36"/>
    </row>
    <row r="549" ht="15.75" customHeight="1">
      <c r="F549" s="36"/>
      <c r="H549" s="36"/>
      <c r="Z549" s="36"/>
    </row>
    <row r="550" ht="15.75" customHeight="1">
      <c r="F550" s="36"/>
      <c r="H550" s="36"/>
      <c r="Z550" s="36"/>
    </row>
    <row r="551" ht="15.75" customHeight="1">
      <c r="F551" s="36"/>
      <c r="H551" s="36"/>
      <c r="Z551" s="36"/>
    </row>
    <row r="552" ht="15.75" customHeight="1">
      <c r="F552" s="36"/>
      <c r="H552" s="36"/>
      <c r="Z552" s="36"/>
    </row>
    <row r="553" ht="15.75" customHeight="1">
      <c r="F553" s="36"/>
      <c r="H553" s="36"/>
      <c r="Z553" s="36"/>
    </row>
    <row r="554" ht="15.75" customHeight="1">
      <c r="F554" s="36"/>
      <c r="H554" s="36"/>
      <c r="Z554" s="36"/>
    </row>
    <row r="555" ht="15.75" customHeight="1">
      <c r="F555" s="36"/>
      <c r="H555" s="36"/>
      <c r="Z555" s="36"/>
    </row>
    <row r="556" ht="15.75" customHeight="1">
      <c r="F556" s="36"/>
      <c r="H556" s="36"/>
      <c r="Z556" s="36"/>
    </row>
    <row r="557" ht="15.75" customHeight="1">
      <c r="F557" s="36"/>
      <c r="H557" s="36"/>
      <c r="Z557" s="36"/>
    </row>
    <row r="558" ht="15.75" customHeight="1">
      <c r="F558" s="36"/>
      <c r="H558" s="36"/>
      <c r="Z558" s="36"/>
    </row>
    <row r="559" ht="15.75" customHeight="1">
      <c r="F559" s="36"/>
      <c r="H559" s="36"/>
      <c r="Z559" s="36"/>
    </row>
    <row r="560" ht="15.75" customHeight="1">
      <c r="F560" s="36"/>
      <c r="H560" s="36"/>
      <c r="Z560" s="36"/>
    </row>
    <row r="561" ht="15.75" customHeight="1">
      <c r="F561" s="36"/>
      <c r="H561" s="36"/>
      <c r="Z561" s="36"/>
    </row>
    <row r="562" ht="15.75" customHeight="1">
      <c r="F562" s="36"/>
      <c r="H562" s="36"/>
      <c r="Z562" s="36"/>
    </row>
    <row r="563" ht="15.75" customHeight="1">
      <c r="F563" s="36"/>
      <c r="H563" s="36"/>
      <c r="Z563" s="36"/>
    </row>
    <row r="564" ht="15.75" customHeight="1">
      <c r="F564" s="36"/>
      <c r="H564" s="36"/>
      <c r="Z564" s="36"/>
    </row>
    <row r="565" ht="15.75" customHeight="1">
      <c r="F565" s="36"/>
      <c r="H565" s="36"/>
      <c r="Z565" s="36"/>
    </row>
    <row r="566" ht="15.75" customHeight="1">
      <c r="F566" s="36"/>
      <c r="H566" s="36"/>
      <c r="Z566" s="36"/>
    </row>
    <row r="567" ht="15.75" customHeight="1">
      <c r="F567" s="36"/>
      <c r="H567" s="36"/>
      <c r="Z567" s="36"/>
    </row>
    <row r="568" ht="15.75" customHeight="1">
      <c r="F568" s="36"/>
      <c r="H568" s="36"/>
      <c r="Z568" s="36"/>
    </row>
    <row r="569" ht="15.75" customHeight="1">
      <c r="F569" s="36"/>
      <c r="H569" s="36"/>
      <c r="Z569" s="36"/>
    </row>
    <row r="570" ht="15.75" customHeight="1">
      <c r="F570" s="36"/>
      <c r="H570" s="36"/>
      <c r="Z570" s="36"/>
    </row>
    <row r="571" ht="15.75" customHeight="1">
      <c r="F571" s="36"/>
      <c r="H571" s="36"/>
      <c r="Z571" s="36"/>
    </row>
    <row r="572" ht="15.75" customHeight="1">
      <c r="F572" s="36"/>
      <c r="H572" s="36"/>
      <c r="Z572" s="36"/>
    </row>
    <row r="573" ht="15.75" customHeight="1">
      <c r="F573" s="36"/>
      <c r="H573" s="36"/>
      <c r="Z573" s="36"/>
    </row>
    <row r="574" ht="15.75" customHeight="1">
      <c r="F574" s="36"/>
      <c r="H574" s="36"/>
      <c r="Z574" s="36"/>
    </row>
    <row r="575" ht="15.75" customHeight="1">
      <c r="F575" s="36"/>
      <c r="H575" s="36"/>
      <c r="Z575" s="36"/>
    </row>
    <row r="576" ht="15.75" customHeight="1">
      <c r="F576" s="36"/>
      <c r="H576" s="36"/>
      <c r="Z576" s="36"/>
    </row>
    <row r="577" ht="15.75" customHeight="1">
      <c r="F577" s="36"/>
      <c r="H577" s="36"/>
      <c r="Z577" s="36"/>
    </row>
    <row r="578" ht="15.75" customHeight="1">
      <c r="F578" s="36"/>
      <c r="H578" s="36"/>
      <c r="Z578" s="36"/>
    </row>
    <row r="579" ht="15.75" customHeight="1">
      <c r="F579" s="36"/>
      <c r="H579" s="36"/>
      <c r="Z579" s="36"/>
    </row>
    <row r="580" ht="15.75" customHeight="1">
      <c r="F580" s="36"/>
      <c r="H580" s="36"/>
      <c r="Z580" s="36"/>
    </row>
    <row r="581" ht="15.75" customHeight="1">
      <c r="F581" s="36"/>
      <c r="H581" s="36"/>
      <c r="Z581" s="36"/>
    </row>
    <row r="582" ht="15.75" customHeight="1">
      <c r="F582" s="36"/>
      <c r="H582" s="36"/>
      <c r="Z582" s="36"/>
    </row>
    <row r="583" ht="15.75" customHeight="1">
      <c r="F583" s="36"/>
      <c r="H583" s="36"/>
      <c r="Z583" s="36"/>
    </row>
    <row r="584" ht="15.75" customHeight="1">
      <c r="F584" s="36"/>
      <c r="H584" s="36"/>
      <c r="Z584" s="36"/>
    </row>
    <row r="585" ht="15.75" customHeight="1">
      <c r="F585" s="36"/>
      <c r="H585" s="36"/>
      <c r="Z585" s="36"/>
    </row>
    <row r="586" ht="15.75" customHeight="1">
      <c r="F586" s="36"/>
      <c r="H586" s="36"/>
      <c r="Z586" s="36"/>
    </row>
    <row r="587" ht="15.75" customHeight="1">
      <c r="F587" s="36"/>
      <c r="H587" s="36"/>
      <c r="Z587" s="36"/>
    </row>
    <row r="588" ht="15.75" customHeight="1">
      <c r="F588" s="36"/>
      <c r="H588" s="36"/>
      <c r="Z588" s="36"/>
    </row>
    <row r="589" ht="15.75" customHeight="1">
      <c r="F589" s="36"/>
      <c r="H589" s="36"/>
      <c r="Z589" s="36"/>
    </row>
    <row r="590" ht="15.75" customHeight="1">
      <c r="F590" s="36"/>
      <c r="H590" s="36"/>
      <c r="Z590" s="36"/>
    </row>
    <row r="591" ht="15.75" customHeight="1">
      <c r="F591" s="36"/>
      <c r="H591" s="36"/>
      <c r="Z591" s="36"/>
    </row>
    <row r="592" ht="15.75" customHeight="1">
      <c r="F592" s="36"/>
      <c r="H592" s="36"/>
      <c r="Z592" s="36"/>
    </row>
    <row r="593" ht="15.75" customHeight="1">
      <c r="F593" s="36"/>
      <c r="H593" s="36"/>
      <c r="Z593" s="36"/>
    </row>
    <row r="594" ht="15.75" customHeight="1">
      <c r="F594" s="36"/>
      <c r="H594" s="36"/>
      <c r="Z594" s="36"/>
    </row>
    <row r="595" ht="15.75" customHeight="1">
      <c r="F595" s="36"/>
      <c r="H595" s="36"/>
      <c r="Z595" s="36"/>
    </row>
    <row r="596" ht="15.75" customHeight="1">
      <c r="F596" s="36"/>
      <c r="H596" s="36"/>
      <c r="Z596" s="36"/>
    </row>
    <row r="597" ht="15.75" customHeight="1">
      <c r="F597" s="36"/>
      <c r="H597" s="36"/>
      <c r="Z597" s="36"/>
    </row>
    <row r="598" ht="15.75" customHeight="1">
      <c r="F598" s="36"/>
      <c r="H598" s="36"/>
      <c r="Z598" s="36"/>
    </row>
    <row r="599" ht="15.75" customHeight="1">
      <c r="F599" s="36"/>
      <c r="H599" s="36"/>
      <c r="Z599" s="36"/>
    </row>
    <row r="600" ht="15.75" customHeight="1">
      <c r="F600" s="36"/>
      <c r="H600" s="36"/>
      <c r="Z600" s="36"/>
    </row>
    <row r="601" ht="15.75" customHeight="1">
      <c r="F601" s="36"/>
      <c r="H601" s="36"/>
      <c r="Z601" s="36"/>
    </row>
    <row r="602" ht="15.75" customHeight="1">
      <c r="F602" s="36"/>
      <c r="H602" s="36"/>
      <c r="Z602" s="36"/>
    </row>
    <row r="603" ht="15.75" customHeight="1">
      <c r="F603" s="36"/>
      <c r="H603" s="36"/>
      <c r="Z603" s="36"/>
    </row>
    <row r="604" ht="15.75" customHeight="1">
      <c r="F604" s="36"/>
      <c r="H604" s="36"/>
      <c r="Z604" s="36"/>
    </row>
    <row r="605" ht="15.75" customHeight="1">
      <c r="F605" s="36"/>
      <c r="H605" s="36"/>
      <c r="Z605" s="36"/>
    </row>
    <row r="606" ht="15.75" customHeight="1">
      <c r="F606" s="36"/>
      <c r="H606" s="36"/>
      <c r="Z606" s="36"/>
    </row>
    <row r="607" ht="15.75" customHeight="1">
      <c r="F607" s="36"/>
      <c r="H607" s="36"/>
      <c r="Z607" s="36"/>
    </row>
    <row r="608" ht="15.75" customHeight="1">
      <c r="F608" s="36"/>
      <c r="H608" s="36"/>
      <c r="Z608" s="36"/>
    </row>
    <row r="609" ht="15.75" customHeight="1">
      <c r="F609" s="36"/>
      <c r="H609" s="36"/>
      <c r="Z609" s="36"/>
    </row>
    <row r="610" ht="15.75" customHeight="1">
      <c r="F610" s="36"/>
      <c r="H610" s="36"/>
      <c r="Z610" s="36"/>
    </row>
    <row r="611" ht="15.75" customHeight="1">
      <c r="F611" s="36"/>
      <c r="H611" s="36"/>
      <c r="Z611" s="36"/>
    </row>
    <row r="612" ht="15.75" customHeight="1">
      <c r="F612" s="36"/>
      <c r="H612" s="36"/>
      <c r="Z612" s="36"/>
    </row>
    <row r="613" ht="15.75" customHeight="1">
      <c r="F613" s="36"/>
      <c r="H613" s="36"/>
      <c r="Z613" s="36"/>
    </row>
    <row r="614" ht="15.75" customHeight="1">
      <c r="F614" s="36"/>
      <c r="H614" s="36"/>
      <c r="Z614" s="36"/>
    </row>
    <row r="615" ht="15.75" customHeight="1">
      <c r="F615" s="36"/>
      <c r="H615" s="36"/>
      <c r="Z615" s="36"/>
    </row>
    <row r="616" ht="15.75" customHeight="1">
      <c r="F616" s="36"/>
      <c r="H616" s="36"/>
      <c r="Z616" s="36"/>
    </row>
    <row r="617" ht="15.75" customHeight="1">
      <c r="F617" s="36"/>
      <c r="H617" s="36"/>
      <c r="Z617" s="36"/>
    </row>
    <row r="618" ht="15.75" customHeight="1">
      <c r="F618" s="36"/>
      <c r="H618" s="36"/>
      <c r="Z618" s="36"/>
    </row>
    <row r="619" ht="15.75" customHeight="1">
      <c r="F619" s="36"/>
      <c r="H619" s="36"/>
      <c r="Z619" s="36"/>
    </row>
    <row r="620" ht="15.75" customHeight="1">
      <c r="F620" s="36"/>
      <c r="H620" s="36"/>
      <c r="Z620" s="36"/>
    </row>
    <row r="621" ht="15.75" customHeight="1">
      <c r="F621" s="36"/>
      <c r="H621" s="36"/>
      <c r="Z621" s="36"/>
    </row>
    <row r="622" ht="15.75" customHeight="1">
      <c r="F622" s="36"/>
      <c r="H622" s="36"/>
      <c r="Z622" s="36"/>
    </row>
    <row r="623" ht="15.75" customHeight="1">
      <c r="F623" s="36"/>
      <c r="H623" s="36"/>
      <c r="Z623" s="36"/>
    </row>
    <row r="624" ht="15.75" customHeight="1">
      <c r="F624" s="36"/>
      <c r="H624" s="36"/>
      <c r="Z624" s="36"/>
    </row>
    <row r="625" ht="15.75" customHeight="1">
      <c r="F625" s="36"/>
      <c r="H625" s="36"/>
      <c r="Z625" s="36"/>
    </row>
    <row r="626" ht="15.75" customHeight="1">
      <c r="F626" s="36"/>
      <c r="H626" s="36"/>
      <c r="Z626" s="36"/>
    </row>
    <row r="627" ht="15.75" customHeight="1">
      <c r="F627" s="36"/>
      <c r="H627" s="36"/>
      <c r="Z627" s="36"/>
    </row>
    <row r="628" ht="15.75" customHeight="1">
      <c r="F628" s="36"/>
      <c r="H628" s="36"/>
      <c r="Z628" s="36"/>
    </row>
    <row r="629" ht="15.75" customHeight="1">
      <c r="F629" s="36"/>
      <c r="H629" s="36"/>
      <c r="Z629" s="36"/>
    </row>
    <row r="630" ht="15.75" customHeight="1">
      <c r="F630" s="36"/>
      <c r="H630" s="36"/>
      <c r="Z630" s="36"/>
    </row>
    <row r="631" ht="15.75" customHeight="1">
      <c r="F631" s="36"/>
      <c r="H631" s="36"/>
      <c r="Z631" s="36"/>
    </row>
    <row r="632" ht="15.75" customHeight="1">
      <c r="F632" s="36"/>
      <c r="H632" s="36"/>
      <c r="Z632" s="36"/>
    </row>
    <row r="633" ht="15.75" customHeight="1">
      <c r="F633" s="36"/>
      <c r="H633" s="36"/>
      <c r="Z633" s="36"/>
    </row>
    <row r="634" ht="15.75" customHeight="1">
      <c r="F634" s="36"/>
      <c r="H634" s="36"/>
      <c r="Z634" s="36"/>
    </row>
    <row r="635" ht="15.75" customHeight="1">
      <c r="F635" s="36"/>
      <c r="H635" s="36"/>
      <c r="Z635" s="36"/>
    </row>
    <row r="636" ht="15.75" customHeight="1">
      <c r="F636" s="36"/>
      <c r="H636" s="36"/>
      <c r="Z636" s="36"/>
    </row>
    <row r="637" ht="15.75" customHeight="1">
      <c r="F637" s="36"/>
      <c r="H637" s="36"/>
      <c r="Z637" s="36"/>
    </row>
    <row r="638" ht="15.75" customHeight="1">
      <c r="F638" s="36"/>
      <c r="H638" s="36"/>
      <c r="Z638" s="36"/>
    </row>
    <row r="639" ht="15.75" customHeight="1">
      <c r="F639" s="36"/>
      <c r="H639" s="36"/>
      <c r="Z639" s="36"/>
    </row>
    <row r="640" ht="15.75" customHeight="1">
      <c r="F640" s="36"/>
      <c r="H640" s="36"/>
      <c r="Z640" s="36"/>
    </row>
    <row r="641" ht="15.75" customHeight="1">
      <c r="F641" s="36"/>
      <c r="H641" s="36"/>
      <c r="Z641" s="36"/>
    </row>
    <row r="642" ht="15.75" customHeight="1">
      <c r="F642" s="36"/>
      <c r="H642" s="36"/>
      <c r="Z642" s="36"/>
    </row>
    <row r="643" ht="15.75" customHeight="1">
      <c r="F643" s="36"/>
      <c r="H643" s="36"/>
      <c r="Z643" s="36"/>
    </row>
    <row r="644" ht="15.75" customHeight="1">
      <c r="F644" s="36"/>
      <c r="H644" s="36"/>
      <c r="Z644" s="36"/>
    </row>
    <row r="645" ht="15.75" customHeight="1">
      <c r="F645" s="36"/>
      <c r="H645" s="36"/>
      <c r="Z645" s="36"/>
    </row>
    <row r="646" ht="15.75" customHeight="1">
      <c r="F646" s="36"/>
      <c r="H646" s="36"/>
      <c r="Z646" s="36"/>
    </row>
    <row r="647" ht="15.75" customHeight="1">
      <c r="F647" s="36"/>
      <c r="H647" s="36"/>
      <c r="Z647" s="36"/>
    </row>
    <row r="648" ht="15.75" customHeight="1">
      <c r="F648" s="36"/>
      <c r="H648" s="36"/>
      <c r="Z648" s="36"/>
    </row>
    <row r="649" ht="15.75" customHeight="1">
      <c r="F649" s="36"/>
      <c r="H649" s="36"/>
      <c r="Z649" s="36"/>
    </row>
    <row r="650" ht="15.75" customHeight="1">
      <c r="F650" s="36"/>
      <c r="H650" s="36"/>
      <c r="Z650" s="36"/>
    </row>
    <row r="651" ht="15.75" customHeight="1">
      <c r="F651" s="36"/>
      <c r="H651" s="36"/>
      <c r="Z651" s="36"/>
    </row>
    <row r="652" ht="15.75" customHeight="1">
      <c r="F652" s="36"/>
      <c r="H652" s="36"/>
      <c r="Z652" s="36"/>
    </row>
    <row r="653" ht="15.75" customHeight="1">
      <c r="F653" s="36"/>
      <c r="H653" s="36"/>
      <c r="Z653" s="36"/>
    </row>
    <row r="654" ht="15.75" customHeight="1">
      <c r="F654" s="36"/>
      <c r="H654" s="36"/>
      <c r="Z654" s="36"/>
    </row>
    <row r="655" ht="15.75" customHeight="1">
      <c r="F655" s="36"/>
      <c r="H655" s="36"/>
      <c r="Z655" s="36"/>
    </row>
    <row r="656" ht="15.75" customHeight="1">
      <c r="F656" s="36"/>
      <c r="H656" s="36"/>
      <c r="Z656" s="36"/>
    </row>
    <row r="657" ht="15.75" customHeight="1">
      <c r="F657" s="36"/>
      <c r="H657" s="36"/>
      <c r="Z657" s="36"/>
    </row>
    <row r="658" ht="15.75" customHeight="1">
      <c r="F658" s="36"/>
      <c r="H658" s="36"/>
      <c r="Z658" s="36"/>
    </row>
    <row r="659" ht="15.75" customHeight="1">
      <c r="F659" s="36"/>
      <c r="H659" s="36"/>
      <c r="Z659" s="36"/>
    </row>
    <row r="660" ht="15.75" customHeight="1">
      <c r="F660" s="36"/>
      <c r="H660" s="36"/>
      <c r="Z660" s="36"/>
    </row>
    <row r="661" ht="15.75" customHeight="1">
      <c r="F661" s="36"/>
      <c r="H661" s="36"/>
      <c r="Z661" s="36"/>
    </row>
    <row r="662" ht="15.75" customHeight="1">
      <c r="F662" s="36"/>
      <c r="H662" s="36"/>
      <c r="Z662" s="36"/>
    </row>
    <row r="663" ht="15.75" customHeight="1">
      <c r="F663" s="36"/>
      <c r="H663" s="36"/>
      <c r="Z663" s="36"/>
    </row>
    <row r="664" ht="15.75" customHeight="1">
      <c r="F664" s="36"/>
      <c r="H664" s="36"/>
      <c r="Z664" s="36"/>
    </row>
    <row r="665" ht="15.75" customHeight="1">
      <c r="F665" s="36"/>
      <c r="H665" s="36"/>
      <c r="Z665" s="36"/>
    </row>
    <row r="666" ht="15.75" customHeight="1">
      <c r="F666" s="36"/>
      <c r="H666" s="36"/>
      <c r="Z666" s="36"/>
    </row>
    <row r="667" ht="15.75" customHeight="1">
      <c r="F667" s="36"/>
      <c r="H667" s="36"/>
      <c r="Z667" s="36"/>
    </row>
    <row r="668" ht="15.75" customHeight="1">
      <c r="F668" s="36"/>
      <c r="H668" s="36"/>
      <c r="Z668" s="36"/>
    </row>
    <row r="669" ht="15.75" customHeight="1">
      <c r="F669" s="36"/>
      <c r="H669" s="36"/>
      <c r="Z669" s="36"/>
    </row>
    <row r="670" ht="15.75" customHeight="1">
      <c r="F670" s="36"/>
      <c r="H670" s="36"/>
      <c r="Z670" s="36"/>
    </row>
    <row r="671" ht="15.75" customHeight="1">
      <c r="F671" s="36"/>
      <c r="H671" s="36"/>
      <c r="Z671" s="36"/>
    </row>
    <row r="672" ht="15.75" customHeight="1">
      <c r="F672" s="36"/>
      <c r="H672" s="36"/>
      <c r="Z672" s="36"/>
    </row>
    <row r="673" ht="15.75" customHeight="1">
      <c r="F673" s="36"/>
      <c r="H673" s="36"/>
      <c r="Z673" s="36"/>
    </row>
    <row r="674" ht="15.75" customHeight="1">
      <c r="F674" s="36"/>
      <c r="H674" s="36"/>
      <c r="Z674" s="36"/>
    </row>
    <row r="675" ht="15.75" customHeight="1">
      <c r="F675" s="36"/>
      <c r="H675" s="36"/>
      <c r="Z675" s="36"/>
    </row>
    <row r="676" ht="15.75" customHeight="1">
      <c r="F676" s="36"/>
      <c r="H676" s="36"/>
      <c r="Z676" s="36"/>
    </row>
    <row r="677" ht="15.75" customHeight="1">
      <c r="F677" s="36"/>
      <c r="H677" s="36"/>
      <c r="Z677" s="36"/>
    </row>
    <row r="678" ht="15.75" customHeight="1">
      <c r="F678" s="36"/>
      <c r="H678" s="36"/>
      <c r="Z678" s="36"/>
    </row>
    <row r="679" ht="15.75" customHeight="1">
      <c r="F679" s="36"/>
      <c r="H679" s="36"/>
      <c r="Z679" s="36"/>
    </row>
    <row r="680" ht="15.75" customHeight="1">
      <c r="F680" s="36"/>
      <c r="H680" s="36"/>
      <c r="Z680" s="36"/>
    </row>
    <row r="681" ht="15.75" customHeight="1">
      <c r="F681" s="36"/>
      <c r="H681" s="36"/>
      <c r="Z681" s="36"/>
    </row>
    <row r="682" ht="15.75" customHeight="1">
      <c r="F682" s="36"/>
      <c r="H682" s="36"/>
      <c r="Z682" s="36"/>
    </row>
    <row r="683" ht="15.75" customHeight="1">
      <c r="F683" s="36"/>
      <c r="H683" s="36"/>
      <c r="Z683" s="36"/>
    </row>
    <row r="684" ht="15.75" customHeight="1">
      <c r="F684" s="36"/>
      <c r="H684" s="36"/>
      <c r="Z684" s="36"/>
    </row>
    <row r="685" ht="15.75" customHeight="1">
      <c r="F685" s="36"/>
      <c r="H685" s="36"/>
      <c r="Z685" s="36"/>
    </row>
    <row r="686" ht="15.75" customHeight="1">
      <c r="F686" s="36"/>
      <c r="H686" s="36"/>
      <c r="Z686" s="36"/>
    </row>
    <row r="687" ht="15.75" customHeight="1">
      <c r="F687" s="36"/>
      <c r="H687" s="36"/>
      <c r="Z687" s="36"/>
    </row>
    <row r="688" ht="15.75" customHeight="1">
      <c r="F688" s="36"/>
      <c r="H688" s="36"/>
      <c r="Z688" s="36"/>
    </row>
    <row r="689" ht="15.75" customHeight="1">
      <c r="F689" s="36"/>
      <c r="H689" s="36"/>
      <c r="Z689" s="36"/>
    </row>
    <row r="690" ht="15.75" customHeight="1">
      <c r="F690" s="36"/>
      <c r="H690" s="36"/>
      <c r="Z690" s="36"/>
    </row>
    <row r="691" ht="15.75" customHeight="1">
      <c r="F691" s="36"/>
      <c r="H691" s="36"/>
      <c r="Z691" s="36"/>
    </row>
    <row r="692" ht="15.75" customHeight="1">
      <c r="F692" s="36"/>
      <c r="H692" s="36"/>
      <c r="Z692" s="36"/>
    </row>
    <row r="693" ht="15.75" customHeight="1">
      <c r="F693" s="36"/>
      <c r="H693" s="36"/>
      <c r="Z693" s="36"/>
    </row>
    <row r="694" ht="15.75" customHeight="1">
      <c r="F694" s="36"/>
      <c r="H694" s="36"/>
      <c r="Z694" s="36"/>
    </row>
    <row r="695" ht="15.75" customHeight="1">
      <c r="F695" s="36"/>
      <c r="H695" s="36"/>
      <c r="Z695" s="36"/>
    </row>
    <row r="696" ht="15.75" customHeight="1">
      <c r="F696" s="36"/>
      <c r="H696" s="36"/>
      <c r="Z696" s="36"/>
    </row>
    <row r="697" ht="15.75" customHeight="1">
      <c r="F697" s="36"/>
      <c r="H697" s="36"/>
      <c r="Z697" s="36"/>
    </row>
    <row r="698" ht="15.75" customHeight="1">
      <c r="F698" s="36"/>
      <c r="H698" s="36"/>
      <c r="Z698" s="36"/>
    </row>
    <row r="699" ht="15.75" customHeight="1">
      <c r="F699" s="36"/>
      <c r="H699" s="36"/>
      <c r="Z699" s="36"/>
    </row>
    <row r="700" ht="15.75" customHeight="1">
      <c r="F700" s="36"/>
      <c r="H700" s="36"/>
      <c r="Z700" s="36"/>
    </row>
    <row r="701" ht="15.75" customHeight="1">
      <c r="F701" s="36"/>
      <c r="H701" s="36"/>
      <c r="Z701" s="36"/>
    </row>
    <row r="702" ht="15.75" customHeight="1">
      <c r="F702" s="36"/>
      <c r="H702" s="36"/>
      <c r="Z702" s="36"/>
    </row>
    <row r="703" ht="15.75" customHeight="1">
      <c r="F703" s="36"/>
      <c r="H703" s="36"/>
      <c r="Z703" s="36"/>
    </row>
    <row r="704" ht="15.75" customHeight="1">
      <c r="F704" s="36"/>
      <c r="H704" s="36"/>
      <c r="Z704" s="36"/>
    </row>
    <row r="705" ht="15.75" customHeight="1">
      <c r="F705" s="36"/>
      <c r="H705" s="36"/>
      <c r="Z705" s="36"/>
    </row>
    <row r="706" ht="15.75" customHeight="1">
      <c r="F706" s="36"/>
      <c r="H706" s="36"/>
      <c r="Z706" s="36"/>
    </row>
    <row r="707" ht="15.75" customHeight="1">
      <c r="F707" s="36"/>
      <c r="H707" s="36"/>
      <c r="Z707" s="36"/>
    </row>
    <row r="708" ht="15.75" customHeight="1">
      <c r="F708" s="36"/>
      <c r="H708" s="36"/>
      <c r="Z708" s="36"/>
    </row>
    <row r="709" ht="15.75" customHeight="1">
      <c r="F709" s="36"/>
      <c r="H709" s="36"/>
      <c r="Z709" s="36"/>
    </row>
    <row r="710" ht="15.75" customHeight="1">
      <c r="F710" s="36"/>
      <c r="H710" s="36"/>
      <c r="Z710" s="36"/>
    </row>
    <row r="711" ht="15.75" customHeight="1">
      <c r="F711" s="36"/>
      <c r="H711" s="36"/>
      <c r="Z711" s="36"/>
    </row>
    <row r="712" ht="15.75" customHeight="1">
      <c r="F712" s="36"/>
      <c r="H712" s="36"/>
      <c r="Z712" s="36"/>
    </row>
    <row r="713" ht="15.75" customHeight="1">
      <c r="F713" s="36"/>
      <c r="H713" s="36"/>
      <c r="Z713" s="36"/>
    </row>
    <row r="714" ht="15.75" customHeight="1">
      <c r="F714" s="36"/>
      <c r="H714" s="36"/>
      <c r="Z714" s="36"/>
    </row>
    <row r="715" ht="15.75" customHeight="1">
      <c r="F715" s="36"/>
      <c r="H715" s="36"/>
      <c r="Z715" s="36"/>
    </row>
    <row r="716" ht="15.75" customHeight="1">
      <c r="F716" s="36"/>
      <c r="H716" s="36"/>
      <c r="Z716" s="36"/>
    </row>
    <row r="717" ht="15.75" customHeight="1">
      <c r="F717" s="36"/>
      <c r="H717" s="36"/>
      <c r="Z717" s="36"/>
    </row>
    <row r="718" ht="15.75" customHeight="1">
      <c r="F718" s="36"/>
      <c r="H718" s="36"/>
      <c r="Z718" s="36"/>
    </row>
    <row r="719" ht="15.75" customHeight="1">
      <c r="F719" s="36"/>
      <c r="H719" s="36"/>
      <c r="Z719" s="36"/>
    </row>
    <row r="720" ht="15.75" customHeight="1">
      <c r="F720" s="36"/>
      <c r="H720" s="36"/>
      <c r="Z720" s="36"/>
    </row>
    <row r="721" ht="15.75" customHeight="1">
      <c r="F721" s="36"/>
      <c r="H721" s="36"/>
      <c r="Z721" s="36"/>
    </row>
    <row r="722" ht="15.75" customHeight="1">
      <c r="F722" s="36"/>
      <c r="H722" s="36"/>
      <c r="Z722" s="36"/>
    </row>
    <row r="723" ht="15.75" customHeight="1">
      <c r="F723" s="36"/>
      <c r="H723" s="36"/>
      <c r="Z723" s="36"/>
    </row>
    <row r="724" ht="15.75" customHeight="1">
      <c r="F724" s="36"/>
      <c r="H724" s="36"/>
      <c r="Z724" s="36"/>
    </row>
    <row r="725" ht="15.75" customHeight="1">
      <c r="F725" s="36"/>
      <c r="H725" s="36"/>
      <c r="Z725" s="36"/>
    </row>
    <row r="726" ht="15.75" customHeight="1">
      <c r="F726" s="36"/>
      <c r="H726" s="36"/>
      <c r="Z726" s="36"/>
    </row>
    <row r="727" ht="15.75" customHeight="1">
      <c r="F727" s="36"/>
      <c r="H727" s="36"/>
      <c r="Z727" s="36"/>
    </row>
    <row r="728" ht="15.75" customHeight="1">
      <c r="F728" s="36"/>
      <c r="H728" s="36"/>
      <c r="Z728" s="36"/>
    </row>
    <row r="729" ht="15.75" customHeight="1">
      <c r="F729" s="36"/>
      <c r="H729" s="36"/>
      <c r="Z729" s="36"/>
    </row>
    <row r="730" ht="15.75" customHeight="1">
      <c r="F730" s="36"/>
      <c r="H730" s="36"/>
      <c r="Z730" s="36"/>
    </row>
    <row r="731" ht="15.75" customHeight="1">
      <c r="F731" s="36"/>
      <c r="H731" s="36"/>
      <c r="Z731" s="36"/>
    </row>
    <row r="732" ht="15.75" customHeight="1">
      <c r="F732" s="36"/>
      <c r="H732" s="36"/>
      <c r="Z732" s="36"/>
    </row>
    <row r="733" ht="15.75" customHeight="1">
      <c r="F733" s="36"/>
      <c r="H733" s="36"/>
      <c r="Z733" s="36"/>
    </row>
    <row r="734" ht="15.75" customHeight="1">
      <c r="F734" s="36"/>
      <c r="H734" s="36"/>
      <c r="Z734" s="36"/>
    </row>
    <row r="735" ht="15.75" customHeight="1">
      <c r="F735" s="36"/>
      <c r="H735" s="36"/>
      <c r="Z735" s="36"/>
    </row>
    <row r="736" ht="15.75" customHeight="1">
      <c r="F736" s="36"/>
      <c r="H736" s="36"/>
      <c r="Z736" s="36"/>
    </row>
    <row r="737" ht="15.75" customHeight="1">
      <c r="F737" s="36"/>
      <c r="H737" s="36"/>
      <c r="Z737" s="36"/>
    </row>
    <row r="738" ht="15.75" customHeight="1">
      <c r="F738" s="36"/>
      <c r="H738" s="36"/>
      <c r="Z738" s="36"/>
    </row>
    <row r="739" ht="15.75" customHeight="1">
      <c r="F739" s="36"/>
      <c r="H739" s="36"/>
      <c r="Z739" s="36"/>
    </row>
    <row r="740" ht="15.75" customHeight="1">
      <c r="F740" s="36"/>
      <c r="H740" s="36"/>
      <c r="Z740" s="36"/>
    </row>
    <row r="741" ht="15.75" customHeight="1">
      <c r="F741" s="36"/>
      <c r="H741" s="36"/>
      <c r="Z741" s="36"/>
    </row>
    <row r="742" ht="15.75" customHeight="1">
      <c r="F742" s="36"/>
      <c r="H742" s="36"/>
      <c r="Z742" s="36"/>
    </row>
    <row r="743" ht="15.75" customHeight="1">
      <c r="F743" s="36"/>
      <c r="H743" s="36"/>
      <c r="Z743" s="36"/>
    </row>
    <row r="744" ht="15.75" customHeight="1">
      <c r="F744" s="36"/>
      <c r="H744" s="36"/>
      <c r="Z744" s="36"/>
    </row>
    <row r="745" ht="15.75" customHeight="1">
      <c r="F745" s="36"/>
      <c r="H745" s="36"/>
      <c r="Z745" s="36"/>
    </row>
    <row r="746" ht="15.75" customHeight="1">
      <c r="F746" s="36"/>
      <c r="H746" s="36"/>
      <c r="Z746" s="36"/>
    </row>
    <row r="747" ht="15.75" customHeight="1">
      <c r="F747" s="36"/>
      <c r="H747" s="36"/>
      <c r="Z747" s="36"/>
    </row>
    <row r="748" ht="15.75" customHeight="1">
      <c r="F748" s="36"/>
      <c r="H748" s="36"/>
      <c r="Z748" s="36"/>
    </row>
    <row r="749" ht="15.75" customHeight="1">
      <c r="F749" s="36"/>
      <c r="H749" s="36"/>
      <c r="Z749" s="36"/>
    </row>
    <row r="750" ht="15.75" customHeight="1">
      <c r="F750" s="36"/>
      <c r="H750" s="36"/>
      <c r="Z750" s="36"/>
    </row>
    <row r="751" ht="15.75" customHeight="1">
      <c r="F751" s="36"/>
      <c r="H751" s="36"/>
      <c r="Z751" s="36"/>
    </row>
    <row r="752" ht="15.75" customHeight="1">
      <c r="F752" s="36"/>
      <c r="H752" s="36"/>
      <c r="Z752" s="36"/>
    </row>
    <row r="753" ht="15.75" customHeight="1">
      <c r="F753" s="36"/>
      <c r="H753" s="36"/>
      <c r="Z753" s="36"/>
    </row>
    <row r="754" ht="15.75" customHeight="1">
      <c r="F754" s="36"/>
      <c r="H754" s="36"/>
      <c r="Z754" s="36"/>
    </row>
    <row r="755" ht="15.75" customHeight="1">
      <c r="F755" s="36"/>
      <c r="H755" s="36"/>
      <c r="Z755" s="36"/>
    </row>
    <row r="756" ht="15.75" customHeight="1">
      <c r="F756" s="36"/>
      <c r="H756" s="36"/>
      <c r="Z756" s="36"/>
    </row>
    <row r="757" ht="15.75" customHeight="1">
      <c r="F757" s="36"/>
      <c r="H757" s="36"/>
      <c r="Z757" s="36"/>
    </row>
    <row r="758" ht="15.75" customHeight="1">
      <c r="F758" s="36"/>
      <c r="H758" s="36"/>
      <c r="Z758" s="36"/>
    </row>
    <row r="759" ht="15.75" customHeight="1">
      <c r="F759" s="36"/>
      <c r="H759" s="36"/>
      <c r="Z759" s="36"/>
    </row>
    <row r="760" ht="15.75" customHeight="1">
      <c r="F760" s="36"/>
      <c r="H760" s="36"/>
      <c r="Z760" s="36"/>
    </row>
    <row r="761" ht="15.75" customHeight="1">
      <c r="F761" s="36"/>
      <c r="H761" s="36"/>
      <c r="Z761" s="36"/>
    </row>
    <row r="762" ht="15.75" customHeight="1">
      <c r="F762" s="36"/>
      <c r="H762" s="36"/>
      <c r="Z762" s="36"/>
    </row>
    <row r="763" ht="15.75" customHeight="1">
      <c r="F763" s="36"/>
      <c r="H763" s="36"/>
      <c r="Z763" s="36"/>
    </row>
    <row r="764" ht="15.75" customHeight="1">
      <c r="F764" s="36"/>
      <c r="H764" s="36"/>
      <c r="Z764" s="36"/>
    </row>
    <row r="765" ht="15.75" customHeight="1">
      <c r="F765" s="36"/>
      <c r="H765" s="36"/>
      <c r="Z765" s="36"/>
    </row>
    <row r="766" ht="15.75" customHeight="1">
      <c r="F766" s="36"/>
      <c r="H766" s="36"/>
      <c r="Z766" s="36"/>
    </row>
    <row r="767" ht="15.75" customHeight="1">
      <c r="F767" s="36"/>
      <c r="H767" s="36"/>
      <c r="Z767" s="36"/>
    </row>
    <row r="768" ht="15.75" customHeight="1">
      <c r="F768" s="36"/>
      <c r="H768" s="36"/>
      <c r="Z768" s="36"/>
    </row>
    <row r="769" ht="15.75" customHeight="1">
      <c r="F769" s="36"/>
      <c r="H769" s="36"/>
      <c r="Z769" s="36"/>
    </row>
    <row r="770" ht="15.75" customHeight="1">
      <c r="F770" s="36"/>
      <c r="H770" s="36"/>
      <c r="Z770" s="36"/>
    </row>
    <row r="771" ht="15.75" customHeight="1">
      <c r="F771" s="36"/>
      <c r="H771" s="36"/>
      <c r="Z771" s="36"/>
    </row>
    <row r="772" ht="15.75" customHeight="1">
      <c r="F772" s="36"/>
      <c r="H772" s="36"/>
      <c r="Z772" s="36"/>
    </row>
    <row r="773" ht="15.75" customHeight="1">
      <c r="F773" s="36"/>
      <c r="H773" s="36"/>
      <c r="Z773" s="36"/>
    </row>
    <row r="774" ht="15.75" customHeight="1">
      <c r="F774" s="36"/>
      <c r="H774" s="36"/>
      <c r="Z774" s="36"/>
    </row>
    <row r="775" ht="15.75" customHeight="1">
      <c r="F775" s="36"/>
      <c r="H775" s="36"/>
      <c r="Z775" s="36"/>
    </row>
    <row r="776" ht="15.75" customHeight="1">
      <c r="F776" s="36"/>
      <c r="H776" s="36"/>
      <c r="Z776" s="36"/>
    </row>
    <row r="777" ht="15.75" customHeight="1">
      <c r="F777" s="36"/>
      <c r="H777" s="36"/>
      <c r="Z777" s="36"/>
    </row>
    <row r="778" ht="15.75" customHeight="1">
      <c r="F778" s="36"/>
      <c r="H778" s="36"/>
      <c r="Z778" s="36"/>
    </row>
    <row r="779" ht="15.75" customHeight="1">
      <c r="F779" s="36"/>
      <c r="H779" s="36"/>
      <c r="Z779" s="36"/>
    </row>
    <row r="780" ht="15.75" customHeight="1">
      <c r="F780" s="36"/>
      <c r="H780" s="36"/>
      <c r="Z780" s="36"/>
    </row>
    <row r="781" ht="15.75" customHeight="1">
      <c r="F781" s="36"/>
      <c r="H781" s="36"/>
      <c r="Z781" s="36"/>
    </row>
    <row r="782" ht="15.75" customHeight="1">
      <c r="F782" s="36"/>
      <c r="H782" s="36"/>
      <c r="Z782" s="36"/>
    </row>
    <row r="783" ht="15.75" customHeight="1">
      <c r="F783" s="36"/>
      <c r="H783" s="36"/>
      <c r="Z783" s="36"/>
    </row>
    <row r="784" ht="15.75" customHeight="1">
      <c r="F784" s="36"/>
      <c r="H784" s="36"/>
      <c r="Z784" s="36"/>
    </row>
    <row r="785" ht="15.75" customHeight="1">
      <c r="F785" s="36"/>
      <c r="H785" s="36"/>
      <c r="Z785" s="36"/>
    </row>
    <row r="786" ht="15.75" customHeight="1">
      <c r="F786" s="36"/>
      <c r="H786" s="36"/>
      <c r="Z786" s="36"/>
    </row>
    <row r="787" ht="15.75" customHeight="1">
      <c r="F787" s="36"/>
      <c r="H787" s="36"/>
      <c r="Z787" s="36"/>
    </row>
    <row r="788" ht="15.75" customHeight="1">
      <c r="F788" s="36"/>
      <c r="H788" s="36"/>
      <c r="Z788" s="36"/>
    </row>
    <row r="789" ht="15.75" customHeight="1">
      <c r="F789" s="36"/>
      <c r="H789" s="36"/>
      <c r="Z789" s="36"/>
    </row>
    <row r="790" ht="15.75" customHeight="1">
      <c r="F790" s="36"/>
      <c r="H790" s="36"/>
      <c r="Z790" s="36"/>
    </row>
    <row r="791" ht="15.75" customHeight="1">
      <c r="F791" s="36"/>
      <c r="H791" s="36"/>
      <c r="Z791" s="36"/>
    </row>
    <row r="792" ht="15.75" customHeight="1">
      <c r="F792" s="36"/>
      <c r="H792" s="36"/>
      <c r="Z792" s="36"/>
    </row>
    <row r="793" ht="15.75" customHeight="1">
      <c r="F793" s="36"/>
      <c r="H793" s="36"/>
      <c r="Z793" s="36"/>
    </row>
    <row r="794" ht="15.75" customHeight="1">
      <c r="F794" s="36"/>
      <c r="H794" s="36"/>
      <c r="Z794" s="36"/>
    </row>
    <row r="795" ht="15.75" customHeight="1">
      <c r="F795" s="36"/>
      <c r="H795" s="36"/>
      <c r="Z795" s="36"/>
    </row>
    <row r="796" ht="15.75" customHeight="1">
      <c r="F796" s="36"/>
      <c r="H796" s="36"/>
      <c r="Z796" s="36"/>
    </row>
    <row r="797" ht="15.75" customHeight="1">
      <c r="F797" s="36"/>
      <c r="H797" s="36"/>
      <c r="Z797" s="36"/>
    </row>
    <row r="798" ht="15.75" customHeight="1">
      <c r="F798" s="36"/>
      <c r="H798" s="36"/>
      <c r="Z798" s="36"/>
    </row>
    <row r="799" ht="15.75" customHeight="1">
      <c r="F799" s="36"/>
      <c r="H799" s="36"/>
      <c r="Z799" s="36"/>
    </row>
    <row r="800" ht="15.75" customHeight="1">
      <c r="F800" s="36"/>
      <c r="H800" s="36"/>
      <c r="Z800" s="36"/>
    </row>
    <row r="801" ht="15.75" customHeight="1">
      <c r="F801" s="36"/>
      <c r="H801" s="36"/>
      <c r="Z801" s="36"/>
    </row>
    <row r="802" ht="15.75" customHeight="1">
      <c r="F802" s="36"/>
      <c r="H802" s="36"/>
      <c r="Z802" s="36"/>
    </row>
    <row r="803" ht="15.75" customHeight="1">
      <c r="F803" s="36"/>
      <c r="H803" s="36"/>
      <c r="Z803" s="36"/>
    </row>
    <row r="804" ht="15.75" customHeight="1">
      <c r="F804" s="36"/>
      <c r="H804" s="36"/>
      <c r="Z804" s="36"/>
    </row>
    <row r="805" ht="15.75" customHeight="1">
      <c r="F805" s="36"/>
      <c r="H805" s="36"/>
      <c r="Z805" s="36"/>
    </row>
    <row r="806" ht="15.75" customHeight="1">
      <c r="F806" s="36"/>
      <c r="H806" s="36"/>
      <c r="Z806" s="36"/>
    </row>
    <row r="807" ht="15.75" customHeight="1">
      <c r="F807" s="36"/>
      <c r="H807" s="36"/>
      <c r="Z807" s="36"/>
    </row>
    <row r="808" ht="15.75" customHeight="1">
      <c r="F808" s="36"/>
      <c r="H808" s="36"/>
      <c r="Z808" s="36"/>
    </row>
    <row r="809" ht="15.75" customHeight="1">
      <c r="F809" s="36"/>
      <c r="H809" s="36"/>
      <c r="Z809" s="36"/>
    </row>
    <row r="810" ht="15.75" customHeight="1">
      <c r="F810" s="36"/>
      <c r="H810" s="36"/>
      <c r="Z810" s="36"/>
    </row>
    <row r="811" ht="15.75" customHeight="1">
      <c r="F811" s="36"/>
      <c r="H811" s="36"/>
      <c r="Z811" s="36"/>
    </row>
    <row r="812" ht="15.75" customHeight="1">
      <c r="F812" s="36"/>
      <c r="H812" s="36"/>
      <c r="Z812" s="36"/>
    </row>
    <row r="813" ht="15.75" customHeight="1">
      <c r="F813" s="36"/>
      <c r="H813" s="36"/>
      <c r="Z813" s="36"/>
    </row>
    <row r="814" ht="15.75" customHeight="1">
      <c r="F814" s="36"/>
      <c r="H814" s="36"/>
      <c r="Z814" s="36"/>
    </row>
    <row r="815" ht="15.75" customHeight="1">
      <c r="F815" s="36"/>
      <c r="H815" s="36"/>
      <c r="Z815" s="36"/>
    </row>
    <row r="816" ht="15.75" customHeight="1">
      <c r="F816" s="36"/>
      <c r="H816" s="36"/>
      <c r="Z816" s="36"/>
    </row>
    <row r="817" ht="15.75" customHeight="1">
      <c r="F817" s="36"/>
      <c r="H817" s="36"/>
      <c r="Z817" s="36"/>
    </row>
    <row r="818" ht="15.75" customHeight="1">
      <c r="F818" s="36"/>
      <c r="H818" s="36"/>
      <c r="Z818" s="36"/>
    </row>
    <row r="819" ht="15.75" customHeight="1">
      <c r="F819" s="36"/>
      <c r="H819" s="36"/>
      <c r="Z819" s="36"/>
    </row>
    <row r="820" ht="15.75" customHeight="1">
      <c r="F820" s="36"/>
      <c r="H820" s="36"/>
      <c r="Z820" s="36"/>
    </row>
    <row r="821" ht="15.75" customHeight="1">
      <c r="F821" s="36"/>
      <c r="H821" s="36"/>
      <c r="Z821" s="36"/>
    </row>
    <row r="822" ht="15.75" customHeight="1">
      <c r="F822" s="36"/>
      <c r="H822" s="36"/>
      <c r="Z822" s="36"/>
    </row>
    <row r="823" ht="15.75" customHeight="1">
      <c r="F823" s="36"/>
      <c r="H823" s="36"/>
      <c r="Z823" s="36"/>
    </row>
    <row r="824" ht="15.75" customHeight="1">
      <c r="F824" s="36"/>
      <c r="H824" s="36"/>
      <c r="Z824" s="36"/>
    </row>
    <row r="825" ht="15.75" customHeight="1">
      <c r="F825" s="36"/>
      <c r="H825" s="36"/>
      <c r="Z825" s="36"/>
    </row>
    <row r="826" ht="15.75" customHeight="1">
      <c r="F826" s="36"/>
      <c r="H826" s="36"/>
      <c r="Z826" s="36"/>
    </row>
    <row r="827" ht="15.75" customHeight="1">
      <c r="F827" s="36"/>
      <c r="H827" s="36"/>
      <c r="Z827" s="36"/>
    </row>
    <row r="828" ht="15.75" customHeight="1">
      <c r="F828" s="36"/>
      <c r="H828" s="36"/>
      <c r="Z828" s="36"/>
    </row>
    <row r="829" ht="15.75" customHeight="1">
      <c r="F829" s="36"/>
      <c r="H829" s="36"/>
      <c r="Z829" s="36"/>
    </row>
    <row r="830" ht="15.75" customHeight="1">
      <c r="F830" s="36"/>
      <c r="H830" s="36"/>
      <c r="Z830" s="36"/>
    </row>
    <row r="831" ht="15.75" customHeight="1">
      <c r="F831" s="36"/>
      <c r="H831" s="36"/>
      <c r="Z831" s="36"/>
    </row>
    <row r="832" ht="15.75" customHeight="1">
      <c r="F832" s="36"/>
      <c r="H832" s="36"/>
      <c r="Z832" s="36"/>
    </row>
    <row r="833" ht="15.75" customHeight="1">
      <c r="F833" s="36"/>
      <c r="H833" s="36"/>
      <c r="Z833" s="36"/>
    </row>
    <row r="834" ht="15.75" customHeight="1">
      <c r="F834" s="36"/>
      <c r="H834" s="36"/>
      <c r="Z834" s="36"/>
    </row>
    <row r="835" ht="15.75" customHeight="1">
      <c r="F835" s="36"/>
      <c r="H835" s="36"/>
      <c r="Z835" s="36"/>
    </row>
    <row r="836" ht="15.75" customHeight="1">
      <c r="F836" s="36"/>
      <c r="H836" s="36"/>
      <c r="Z836" s="36"/>
    </row>
    <row r="837" ht="15.75" customHeight="1">
      <c r="F837" s="36"/>
      <c r="H837" s="36"/>
      <c r="Z837" s="36"/>
    </row>
    <row r="838" ht="15.75" customHeight="1">
      <c r="F838" s="36"/>
      <c r="H838" s="36"/>
      <c r="Z838" s="36"/>
    </row>
    <row r="839" ht="15.75" customHeight="1">
      <c r="F839" s="36"/>
      <c r="H839" s="36"/>
      <c r="Z839" s="36"/>
    </row>
    <row r="840" ht="15.75" customHeight="1">
      <c r="F840" s="36"/>
      <c r="H840" s="36"/>
      <c r="Z840" s="36"/>
    </row>
    <row r="841" ht="15.75" customHeight="1">
      <c r="F841" s="36"/>
      <c r="H841" s="36"/>
      <c r="Z841" s="36"/>
    </row>
    <row r="842" ht="15.75" customHeight="1">
      <c r="F842" s="36"/>
      <c r="H842" s="36"/>
      <c r="Z842" s="36"/>
    </row>
    <row r="843" ht="15.75" customHeight="1">
      <c r="F843" s="36"/>
      <c r="H843" s="36"/>
      <c r="Z843" s="36"/>
    </row>
    <row r="844" ht="15.75" customHeight="1">
      <c r="F844" s="36"/>
      <c r="H844" s="36"/>
      <c r="Z844" s="36"/>
    </row>
    <row r="845" ht="15.75" customHeight="1">
      <c r="F845" s="36"/>
      <c r="H845" s="36"/>
      <c r="Z845" s="36"/>
    </row>
    <row r="846" ht="15.75" customHeight="1">
      <c r="F846" s="36"/>
      <c r="H846" s="36"/>
      <c r="Z846" s="36"/>
    </row>
    <row r="847" ht="15.75" customHeight="1">
      <c r="F847" s="36"/>
      <c r="H847" s="36"/>
      <c r="Z847" s="36"/>
    </row>
    <row r="848" ht="15.75" customHeight="1">
      <c r="F848" s="36"/>
      <c r="H848" s="36"/>
      <c r="Z848" s="36"/>
    </row>
    <row r="849" ht="15.75" customHeight="1">
      <c r="F849" s="36"/>
      <c r="H849" s="36"/>
      <c r="Z849" s="36"/>
    </row>
    <row r="850" ht="15.75" customHeight="1">
      <c r="F850" s="36"/>
      <c r="H850" s="36"/>
      <c r="Z850" s="36"/>
    </row>
    <row r="851" ht="15.75" customHeight="1">
      <c r="F851" s="36"/>
      <c r="H851" s="36"/>
      <c r="Z851" s="36"/>
    </row>
    <row r="852" ht="15.75" customHeight="1">
      <c r="F852" s="36"/>
      <c r="H852" s="36"/>
      <c r="Z852" s="36"/>
    </row>
    <row r="853" ht="15.75" customHeight="1">
      <c r="F853" s="36"/>
      <c r="H853" s="36"/>
      <c r="Z853" s="36"/>
    </row>
    <row r="854" ht="15.75" customHeight="1">
      <c r="F854" s="36"/>
      <c r="H854" s="36"/>
      <c r="Z854" s="36"/>
    </row>
    <row r="855" ht="15.75" customHeight="1">
      <c r="F855" s="36"/>
      <c r="H855" s="36"/>
      <c r="Z855" s="36"/>
    </row>
    <row r="856" ht="15.75" customHeight="1">
      <c r="F856" s="36"/>
      <c r="H856" s="36"/>
      <c r="Z856" s="36"/>
    </row>
    <row r="857" ht="15.75" customHeight="1">
      <c r="F857" s="36"/>
      <c r="H857" s="36"/>
      <c r="Z857" s="36"/>
    </row>
    <row r="858" ht="15.75" customHeight="1">
      <c r="F858" s="36"/>
      <c r="H858" s="36"/>
      <c r="Z858" s="36"/>
    </row>
    <row r="859" ht="15.75" customHeight="1">
      <c r="F859" s="36"/>
      <c r="H859" s="36"/>
      <c r="Z859" s="36"/>
    </row>
    <row r="860" ht="15.75" customHeight="1">
      <c r="F860" s="36"/>
      <c r="H860" s="36"/>
      <c r="Z860" s="36"/>
    </row>
    <row r="861" ht="15.75" customHeight="1">
      <c r="F861" s="36"/>
      <c r="H861" s="36"/>
      <c r="Z861" s="36"/>
    </row>
    <row r="862" ht="15.75" customHeight="1">
      <c r="F862" s="36"/>
      <c r="H862" s="36"/>
      <c r="Z862" s="36"/>
    </row>
    <row r="863" ht="15.75" customHeight="1">
      <c r="F863" s="36"/>
      <c r="H863" s="36"/>
      <c r="Z863" s="36"/>
    </row>
    <row r="864" ht="15.75" customHeight="1">
      <c r="F864" s="36"/>
      <c r="H864" s="36"/>
      <c r="Z864" s="36"/>
    </row>
    <row r="865" ht="15.75" customHeight="1">
      <c r="F865" s="36"/>
      <c r="H865" s="36"/>
      <c r="Z865" s="36"/>
    </row>
    <row r="866" ht="15.75" customHeight="1">
      <c r="F866" s="36"/>
      <c r="H866" s="36"/>
      <c r="Z866" s="36"/>
    </row>
    <row r="867" ht="15.75" customHeight="1">
      <c r="F867" s="36"/>
      <c r="H867" s="36"/>
      <c r="Z867" s="36"/>
    </row>
    <row r="868" ht="15.75" customHeight="1">
      <c r="F868" s="36"/>
      <c r="H868" s="36"/>
      <c r="Z868" s="36"/>
    </row>
    <row r="869" ht="15.75" customHeight="1">
      <c r="F869" s="36"/>
      <c r="H869" s="36"/>
      <c r="Z869" s="36"/>
    </row>
    <row r="870" ht="15.75" customHeight="1">
      <c r="F870" s="36"/>
      <c r="H870" s="36"/>
      <c r="Z870" s="36"/>
    </row>
    <row r="871" ht="15.75" customHeight="1">
      <c r="F871" s="36"/>
      <c r="H871" s="36"/>
      <c r="Z871" s="36"/>
    </row>
    <row r="872" ht="15.75" customHeight="1">
      <c r="F872" s="36"/>
      <c r="H872" s="36"/>
      <c r="Z872" s="36"/>
    </row>
    <row r="873" ht="15.75" customHeight="1">
      <c r="F873" s="36"/>
      <c r="H873" s="36"/>
      <c r="Z873" s="36"/>
    </row>
    <row r="874" ht="15.75" customHeight="1">
      <c r="F874" s="36"/>
      <c r="H874" s="36"/>
      <c r="Z874" s="36"/>
    </row>
    <row r="875" ht="15.75" customHeight="1">
      <c r="F875" s="36"/>
      <c r="H875" s="36"/>
      <c r="Z875" s="36"/>
    </row>
    <row r="876" ht="15.75" customHeight="1">
      <c r="F876" s="36"/>
      <c r="H876" s="36"/>
      <c r="Z876" s="36"/>
    </row>
    <row r="877" ht="15.75" customHeight="1">
      <c r="F877" s="36"/>
      <c r="H877" s="36"/>
      <c r="Z877" s="36"/>
    </row>
    <row r="878" ht="15.75" customHeight="1">
      <c r="F878" s="36"/>
      <c r="H878" s="36"/>
      <c r="Z878" s="36"/>
    </row>
    <row r="879" ht="15.75" customHeight="1">
      <c r="F879" s="36"/>
      <c r="H879" s="36"/>
      <c r="Z879" s="36"/>
    </row>
    <row r="880" ht="15.75" customHeight="1">
      <c r="F880" s="36"/>
      <c r="H880" s="36"/>
      <c r="Z880" s="36"/>
    </row>
    <row r="881" ht="15.75" customHeight="1">
      <c r="F881" s="36"/>
      <c r="H881" s="36"/>
      <c r="Z881" s="36"/>
    </row>
    <row r="882" ht="15.75" customHeight="1">
      <c r="F882" s="36"/>
      <c r="H882" s="36"/>
      <c r="Z882" s="36"/>
    </row>
    <row r="883" ht="15.75" customHeight="1">
      <c r="F883" s="36"/>
      <c r="H883" s="36"/>
      <c r="Z883" s="36"/>
    </row>
    <row r="884" ht="15.75" customHeight="1">
      <c r="F884" s="36"/>
      <c r="H884" s="36"/>
      <c r="Z884" s="36"/>
    </row>
    <row r="885" ht="15.75" customHeight="1">
      <c r="F885" s="36"/>
      <c r="H885" s="36"/>
      <c r="Z885" s="36"/>
    </row>
    <row r="886" ht="15.75" customHeight="1">
      <c r="F886" s="36"/>
      <c r="H886" s="36"/>
      <c r="Z886" s="36"/>
    </row>
    <row r="887" ht="15.75" customHeight="1">
      <c r="F887" s="36"/>
      <c r="H887" s="36"/>
      <c r="Z887" s="36"/>
    </row>
    <row r="888" ht="15.75" customHeight="1">
      <c r="F888" s="36"/>
      <c r="H888" s="36"/>
      <c r="Z888" s="36"/>
    </row>
    <row r="889" ht="15.75" customHeight="1">
      <c r="F889" s="36"/>
      <c r="H889" s="36"/>
      <c r="Z889" s="36"/>
    </row>
    <row r="890" ht="15.75" customHeight="1">
      <c r="F890" s="36"/>
      <c r="H890" s="36"/>
      <c r="Z890" s="36"/>
    </row>
    <row r="891" ht="15.75" customHeight="1">
      <c r="F891" s="36"/>
      <c r="H891" s="36"/>
      <c r="Z891" s="36"/>
    </row>
    <row r="892" ht="15.75" customHeight="1">
      <c r="F892" s="36"/>
      <c r="H892" s="36"/>
      <c r="Z892" s="36"/>
    </row>
    <row r="893" ht="15.75" customHeight="1">
      <c r="F893" s="36"/>
      <c r="H893" s="36"/>
      <c r="Z893" s="36"/>
    </row>
    <row r="894" ht="15.75" customHeight="1">
      <c r="F894" s="36"/>
      <c r="H894" s="36"/>
      <c r="Z894" s="36"/>
    </row>
    <row r="895" ht="15.75" customHeight="1">
      <c r="F895" s="36"/>
      <c r="H895" s="36"/>
      <c r="Z895" s="36"/>
    </row>
    <row r="896" ht="15.75" customHeight="1">
      <c r="F896" s="36"/>
      <c r="H896" s="36"/>
      <c r="Z896" s="36"/>
    </row>
    <row r="897" ht="15.75" customHeight="1">
      <c r="F897" s="36"/>
      <c r="H897" s="36"/>
      <c r="Z897" s="36"/>
    </row>
    <row r="898" ht="15.75" customHeight="1">
      <c r="F898" s="36"/>
      <c r="H898" s="36"/>
      <c r="Z898" s="36"/>
    </row>
    <row r="899" ht="15.75" customHeight="1">
      <c r="F899" s="36"/>
      <c r="H899" s="36"/>
      <c r="Z899" s="36"/>
    </row>
    <row r="900" ht="15.75" customHeight="1">
      <c r="F900" s="36"/>
      <c r="H900" s="36"/>
      <c r="Z900" s="36"/>
    </row>
    <row r="901" ht="15.75" customHeight="1">
      <c r="F901" s="36"/>
      <c r="H901" s="36"/>
      <c r="Z901" s="36"/>
    </row>
    <row r="902" ht="15.75" customHeight="1">
      <c r="F902" s="36"/>
      <c r="H902" s="36"/>
      <c r="Z902" s="36"/>
    </row>
    <row r="903" ht="15.75" customHeight="1">
      <c r="F903" s="36"/>
      <c r="H903" s="36"/>
      <c r="Z903" s="36"/>
    </row>
    <row r="904" ht="15.75" customHeight="1">
      <c r="F904" s="36"/>
      <c r="H904" s="36"/>
      <c r="Z904" s="36"/>
    </row>
    <row r="905" ht="15.75" customHeight="1">
      <c r="F905" s="36"/>
      <c r="H905" s="36"/>
      <c r="Z905" s="36"/>
    </row>
    <row r="906" ht="15.75" customHeight="1">
      <c r="F906" s="36"/>
      <c r="H906" s="36"/>
      <c r="Z906" s="36"/>
    </row>
    <row r="907" ht="15.75" customHeight="1">
      <c r="F907" s="36"/>
      <c r="H907" s="36"/>
      <c r="Z907" s="36"/>
    </row>
    <row r="908" ht="15.75" customHeight="1">
      <c r="F908" s="36"/>
      <c r="H908" s="36"/>
      <c r="Z908" s="36"/>
    </row>
    <row r="909" ht="15.75" customHeight="1">
      <c r="F909" s="36"/>
      <c r="H909" s="36"/>
      <c r="Z909" s="36"/>
    </row>
    <row r="910" ht="15.75" customHeight="1">
      <c r="F910" s="36"/>
      <c r="H910" s="36"/>
      <c r="Z910" s="36"/>
    </row>
    <row r="911" ht="15.75" customHeight="1">
      <c r="F911" s="36"/>
      <c r="H911" s="36"/>
      <c r="Z911" s="36"/>
    </row>
    <row r="912" ht="15.75" customHeight="1">
      <c r="F912" s="36"/>
      <c r="H912" s="36"/>
      <c r="Z912" s="36"/>
    </row>
    <row r="913" ht="15.75" customHeight="1">
      <c r="F913" s="36"/>
      <c r="H913" s="36"/>
      <c r="Z913" s="36"/>
    </row>
    <row r="914" ht="15.75" customHeight="1">
      <c r="F914" s="36"/>
      <c r="H914" s="36"/>
      <c r="Z914" s="36"/>
    </row>
    <row r="915" ht="15.75" customHeight="1">
      <c r="F915" s="36"/>
      <c r="H915" s="36"/>
      <c r="Z915" s="36"/>
    </row>
    <row r="916" ht="15.75" customHeight="1">
      <c r="F916" s="36"/>
      <c r="H916" s="36"/>
      <c r="Z916" s="36"/>
    </row>
    <row r="917" ht="15.75" customHeight="1">
      <c r="F917" s="36"/>
      <c r="H917" s="36"/>
      <c r="Z917" s="36"/>
    </row>
    <row r="918" ht="15.75" customHeight="1">
      <c r="F918" s="36"/>
      <c r="H918" s="36"/>
      <c r="Z918" s="36"/>
    </row>
    <row r="919" ht="15.75" customHeight="1">
      <c r="F919" s="36"/>
      <c r="H919" s="36"/>
      <c r="Z919" s="36"/>
    </row>
    <row r="920" ht="15.75" customHeight="1">
      <c r="F920" s="36"/>
      <c r="H920" s="36"/>
      <c r="Z920" s="36"/>
    </row>
    <row r="921" ht="15.75" customHeight="1">
      <c r="F921" s="36"/>
      <c r="H921" s="36"/>
      <c r="Z921" s="36"/>
    </row>
    <row r="922" ht="15.75" customHeight="1">
      <c r="F922" s="36"/>
      <c r="H922" s="36"/>
      <c r="Z922" s="36"/>
    </row>
    <row r="923" ht="15.75" customHeight="1">
      <c r="F923" s="36"/>
      <c r="H923" s="36"/>
      <c r="Z923" s="36"/>
    </row>
    <row r="924" ht="15.75" customHeight="1">
      <c r="F924" s="36"/>
      <c r="H924" s="36"/>
      <c r="Z924" s="36"/>
    </row>
    <row r="925" ht="15.75" customHeight="1">
      <c r="F925" s="36"/>
      <c r="H925" s="36"/>
      <c r="Z925" s="36"/>
    </row>
    <row r="926" ht="15.75" customHeight="1">
      <c r="F926" s="36"/>
      <c r="H926" s="36"/>
      <c r="Z926" s="36"/>
    </row>
    <row r="927" ht="15.75" customHeight="1">
      <c r="F927" s="36"/>
      <c r="H927" s="36"/>
      <c r="Z927" s="36"/>
    </row>
    <row r="928" ht="15.75" customHeight="1">
      <c r="F928" s="36"/>
      <c r="H928" s="36"/>
      <c r="Z928" s="36"/>
    </row>
    <row r="929" ht="15.75" customHeight="1">
      <c r="F929" s="36"/>
      <c r="H929" s="36"/>
      <c r="Z929" s="36"/>
    </row>
    <row r="930" ht="15.75" customHeight="1">
      <c r="F930" s="36"/>
      <c r="H930" s="36"/>
      <c r="Z930" s="36"/>
    </row>
    <row r="931" ht="15.75" customHeight="1">
      <c r="F931" s="36"/>
      <c r="H931" s="36"/>
      <c r="Z931" s="36"/>
    </row>
    <row r="932" ht="15.75" customHeight="1">
      <c r="F932" s="36"/>
      <c r="H932" s="36"/>
      <c r="Z932" s="36"/>
    </row>
    <row r="933" ht="15.75" customHeight="1">
      <c r="F933" s="36"/>
      <c r="H933" s="36"/>
      <c r="Z933" s="36"/>
    </row>
    <row r="934" ht="15.75" customHeight="1">
      <c r="F934" s="36"/>
      <c r="H934" s="36"/>
      <c r="Z934" s="36"/>
    </row>
    <row r="935" ht="15.75" customHeight="1">
      <c r="F935" s="36"/>
      <c r="H935" s="36"/>
      <c r="Z935" s="36"/>
    </row>
    <row r="936" ht="15.75" customHeight="1">
      <c r="F936" s="36"/>
      <c r="H936" s="36"/>
      <c r="Z936" s="36"/>
    </row>
    <row r="937" ht="15.75" customHeight="1">
      <c r="F937" s="36"/>
      <c r="H937" s="36"/>
      <c r="Z937" s="36"/>
    </row>
    <row r="938" ht="15.75" customHeight="1">
      <c r="F938" s="36"/>
      <c r="H938" s="36"/>
      <c r="Z938" s="36"/>
    </row>
    <row r="939" ht="15.75" customHeight="1">
      <c r="F939" s="36"/>
      <c r="H939" s="36"/>
      <c r="Z939" s="36"/>
    </row>
    <row r="940" ht="15.75" customHeight="1">
      <c r="F940" s="36"/>
      <c r="H940" s="36"/>
      <c r="Z940" s="36"/>
    </row>
    <row r="941" ht="15.75" customHeight="1">
      <c r="F941" s="36"/>
      <c r="H941" s="36"/>
      <c r="Z941" s="36"/>
    </row>
    <row r="942" ht="15.75" customHeight="1">
      <c r="F942" s="36"/>
      <c r="H942" s="36"/>
      <c r="Z942" s="36"/>
    </row>
    <row r="943" ht="15.75" customHeight="1">
      <c r="F943" s="36"/>
      <c r="H943" s="36"/>
      <c r="Z943" s="36"/>
    </row>
    <row r="944" ht="15.75" customHeight="1">
      <c r="F944" s="36"/>
      <c r="H944" s="36"/>
      <c r="Z944" s="36"/>
    </row>
    <row r="945" ht="15.75" customHeight="1">
      <c r="F945" s="36"/>
      <c r="H945" s="36"/>
      <c r="Z945" s="36"/>
    </row>
    <row r="946" ht="15.75" customHeight="1">
      <c r="F946" s="36"/>
      <c r="H946" s="36"/>
      <c r="Z946" s="36"/>
    </row>
    <row r="947" ht="15.75" customHeight="1">
      <c r="F947" s="36"/>
      <c r="H947" s="36"/>
      <c r="Z947" s="36"/>
    </row>
    <row r="948" ht="15.75" customHeight="1">
      <c r="F948" s="36"/>
      <c r="H948" s="36"/>
      <c r="Z948" s="36"/>
    </row>
    <row r="949" ht="15.75" customHeight="1">
      <c r="F949" s="36"/>
      <c r="H949" s="36"/>
      <c r="Z949" s="36"/>
    </row>
    <row r="950" ht="15.75" customHeight="1">
      <c r="F950" s="36"/>
      <c r="H950" s="36"/>
      <c r="Z950" s="36"/>
    </row>
    <row r="951" ht="15.75" customHeight="1">
      <c r="F951" s="36"/>
      <c r="H951" s="36"/>
      <c r="Z951" s="36"/>
    </row>
    <row r="952" ht="15.75" customHeight="1">
      <c r="F952" s="36"/>
      <c r="H952" s="36"/>
      <c r="Z952" s="36"/>
    </row>
    <row r="953" ht="15.75" customHeight="1">
      <c r="F953" s="36"/>
      <c r="H953" s="36"/>
      <c r="Z953" s="36"/>
    </row>
    <row r="954" ht="15.75" customHeight="1">
      <c r="F954" s="36"/>
      <c r="H954" s="36"/>
      <c r="Z954" s="36"/>
    </row>
    <row r="955" ht="15.75" customHeight="1">
      <c r="F955" s="36"/>
      <c r="H955" s="36"/>
      <c r="Z955" s="36"/>
    </row>
    <row r="956" ht="15.75" customHeight="1">
      <c r="F956" s="36"/>
      <c r="H956" s="36"/>
      <c r="Z956" s="36"/>
    </row>
    <row r="957" ht="15.75" customHeight="1">
      <c r="F957" s="36"/>
      <c r="H957" s="36"/>
      <c r="Z957" s="36"/>
    </row>
    <row r="958" ht="15.75" customHeight="1">
      <c r="F958" s="36"/>
      <c r="H958" s="36"/>
      <c r="Z958" s="36"/>
    </row>
    <row r="959" ht="15.75" customHeight="1">
      <c r="F959" s="36"/>
      <c r="H959" s="36"/>
      <c r="Z959" s="36"/>
    </row>
    <row r="960" ht="15.75" customHeight="1">
      <c r="F960" s="36"/>
      <c r="H960" s="36"/>
      <c r="Z960" s="36"/>
    </row>
    <row r="961" ht="15.75" customHeight="1">
      <c r="F961" s="36"/>
      <c r="H961" s="36"/>
      <c r="Z961" s="36"/>
    </row>
    <row r="962" ht="15.75" customHeight="1">
      <c r="F962" s="36"/>
      <c r="H962" s="36"/>
      <c r="Z962" s="36"/>
    </row>
    <row r="963" ht="15.75" customHeight="1">
      <c r="F963" s="36"/>
      <c r="H963" s="36"/>
      <c r="Z963" s="36"/>
    </row>
    <row r="964" ht="15.75" customHeight="1">
      <c r="F964" s="36"/>
      <c r="H964" s="36"/>
      <c r="Z964" s="36"/>
    </row>
    <row r="965" ht="15.75" customHeight="1">
      <c r="F965" s="36"/>
      <c r="H965" s="36"/>
      <c r="Z965" s="36"/>
    </row>
    <row r="966" ht="15.75" customHeight="1">
      <c r="F966" s="36"/>
      <c r="H966" s="36"/>
      <c r="Z966" s="36"/>
    </row>
    <row r="967" ht="15.75" customHeight="1">
      <c r="F967" s="36"/>
      <c r="H967" s="36"/>
      <c r="Z967" s="36"/>
    </row>
    <row r="968" ht="15.75" customHeight="1">
      <c r="F968" s="36"/>
      <c r="H968" s="36"/>
      <c r="Z968" s="36"/>
    </row>
    <row r="969" ht="15.75" customHeight="1">
      <c r="F969" s="36"/>
      <c r="H969" s="36"/>
      <c r="Z969" s="36"/>
    </row>
    <row r="970" ht="15.75" customHeight="1">
      <c r="F970" s="36"/>
      <c r="H970" s="36"/>
      <c r="Z970" s="36"/>
    </row>
    <row r="971" ht="15.75" customHeight="1">
      <c r="F971" s="36"/>
      <c r="H971" s="36"/>
      <c r="Z971" s="36"/>
    </row>
    <row r="972" ht="15.75" customHeight="1">
      <c r="F972" s="36"/>
      <c r="H972" s="36"/>
      <c r="Z972" s="36"/>
    </row>
    <row r="973" ht="15.75" customHeight="1">
      <c r="F973" s="36"/>
      <c r="H973" s="36"/>
      <c r="Z973" s="36"/>
    </row>
    <row r="974" ht="15.75" customHeight="1">
      <c r="F974" s="36"/>
      <c r="H974" s="36"/>
      <c r="Z974" s="36"/>
    </row>
    <row r="975" ht="15.75" customHeight="1">
      <c r="F975" s="36"/>
      <c r="H975" s="36"/>
      <c r="Z975" s="36"/>
    </row>
    <row r="976" ht="15.75" customHeight="1">
      <c r="F976" s="36"/>
      <c r="H976" s="36"/>
      <c r="Z976" s="36"/>
    </row>
    <row r="977" ht="15.75" customHeight="1">
      <c r="F977" s="36"/>
      <c r="H977" s="36"/>
      <c r="Z977" s="36"/>
    </row>
    <row r="978" ht="15.75" customHeight="1">
      <c r="F978" s="36"/>
      <c r="H978" s="36"/>
      <c r="Z978" s="36"/>
    </row>
    <row r="979" ht="15.75" customHeight="1">
      <c r="F979" s="36"/>
      <c r="H979" s="36"/>
      <c r="Z979" s="36"/>
    </row>
    <row r="980" ht="15.75" customHeight="1">
      <c r="F980" s="36"/>
      <c r="H980" s="36"/>
      <c r="Z980" s="36"/>
    </row>
    <row r="981" ht="15.75" customHeight="1">
      <c r="F981" s="36"/>
      <c r="H981" s="36"/>
      <c r="Z981" s="36"/>
    </row>
    <row r="982" ht="15.75" customHeight="1">
      <c r="F982" s="36"/>
      <c r="H982" s="36"/>
      <c r="Z982" s="36"/>
    </row>
    <row r="983" ht="15.75" customHeight="1">
      <c r="F983" s="36"/>
      <c r="H983" s="36"/>
      <c r="Z983" s="36"/>
    </row>
    <row r="984" ht="15.75" customHeight="1">
      <c r="F984" s="36"/>
      <c r="H984" s="36"/>
      <c r="Z984" s="36"/>
    </row>
    <row r="985" ht="15.75" customHeight="1">
      <c r="F985" s="36"/>
      <c r="H985" s="36"/>
      <c r="Z985" s="36"/>
    </row>
    <row r="986" ht="15.75" customHeight="1">
      <c r="F986" s="36"/>
      <c r="H986" s="36"/>
      <c r="Z986" s="36"/>
    </row>
    <row r="987" ht="15.75" customHeight="1">
      <c r="F987" s="36"/>
      <c r="H987" s="36"/>
      <c r="Z987" s="36"/>
    </row>
    <row r="988" ht="15.75" customHeight="1">
      <c r="F988" s="36"/>
      <c r="H988" s="36"/>
      <c r="Z988" s="36"/>
    </row>
    <row r="989" ht="15.75" customHeight="1">
      <c r="F989" s="36"/>
      <c r="H989" s="36"/>
      <c r="Z989" s="36"/>
    </row>
    <row r="990" ht="15.75" customHeight="1">
      <c r="F990" s="36"/>
      <c r="H990" s="36"/>
      <c r="Z990" s="36"/>
    </row>
    <row r="991" ht="15.75" customHeight="1">
      <c r="F991" s="36"/>
      <c r="H991" s="36"/>
      <c r="Z991" s="36"/>
    </row>
    <row r="992" ht="15.75" customHeight="1">
      <c r="F992" s="36"/>
      <c r="H992" s="36"/>
      <c r="Z992" s="36"/>
    </row>
    <row r="993" ht="15.75" customHeight="1">
      <c r="F993" s="36"/>
      <c r="H993" s="36"/>
      <c r="Z993" s="36"/>
    </row>
    <row r="994" ht="15.75" customHeight="1">
      <c r="F994" s="36"/>
      <c r="H994" s="36"/>
      <c r="Z994" s="36"/>
    </row>
    <row r="995" ht="15.75" customHeight="1">
      <c r="F995" s="36"/>
      <c r="H995" s="36"/>
      <c r="Z995" s="36"/>
    </row>
    <row r="996" ht="15.75" customHeight="1">
      <c r="F996" s="36"/>
      <c r="H996" s="36"/>
      <c r="Z996" s="36"/>
    </row>
    <row r="997" ht="15.75" customHeight="1">
      <c r="F997" s="36"/>
      <c r="H997" s="36"/>
      <c r="Z997" s="36"/>
    </row>
    <row r="998" ht="15.75" customHeight="1">
      <c r="F998" s="36"/>
      <c r="H998" s="36"/>
      <c r="Z998" s="36"/>
    </row>
    <row r="999" ht="15.75" customHeight="1">
      <c r="F999" s="36"/>
      <c r="H999" s="36"/>
      <c r="Z999" s="36"/>
    </row>
    <row r="1000" ht="15.75" customHeight="1">
      <c r="F1000" s="36"/>
      <c r="H1000" s="36"/>
      <c r="Z1000" s="36"/>
    </row>
  </sheetData>
  <mergeCells count="1">
    <mergeCell ref="B2:D2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8D08D"/>
    <pageSetUpPr/>
  </sheetPr>
  <sheetViews>
    <sheetView workbookViewId="0"/>
  </sheetViews>
  <sheetFormatPr customHeight="1" defaultColWidth="14.43" defaultRowHeight="15.0"/>
  <cols>
    <col customWidth="1" min="1" max="1" width="3.86"/>
    <col customWidth="1" min="2" max="2" width="14.29"/>
    <col customWidth="1" min="3" max="3" width="19.0"/>
    <col customWidth="1" min="4" max="4" width="9.0"/>
    <col customWidth="1" min="5" max="5" width="7.43"/>
    <col customWidth="1" hidden="1" min="6" max="7" width="7.43"/>
    <col customWidth="1" min="8" max="8" width="8.43"/>
    <col customWidth="1" min="9" max="22" width="9.14"/>
    <col customWidth="1" min="23" max="23" width="5.14"/>
    <col customWidth="1" min="24" max="24" width="7.0"/>
    <col customWidth="1" min="25" max="25" width="8.14"/>
    <col customWidth="1" min="26" max="26" width="11.86"/>
  </cols>
  <sheetData>
    <row r="1">
      <c r="H1" s="1"/>
      <c r="Z1" s="36"/>
    </row>
    <row r="2">
      <c r="B2" s="489" t="s">
        <v>553</v>
      </c>
      <c r="Z2" s="36"/>
    </row>
    <row r="3" ht="13.5" customHeight="1">
      <c r="Z3" s="36"/>
    </row>
    <row r="4" ht="30.75" customHeight="1">
      <c r="B4" s="490"/>
      <c r="C4" s="490"/>
      <c r="D4" s="491"/>
      <c r="E4" s="491"/>
      <c r="F4" s="491"/>
      <c r="G4" s="491"/>
      <c r="H4" s="492"/>
      <c r="I4" s="493" t="s">
        <v>189</v>
      </c>
      <c r="J4" s="442" t="s">
        <v>190</v>
      </c>
      <c r="K4" s="443" t="s">
        <v>191</v>
      </c>
      <c r="L4" s="444" t="s">
        <v>192</v>
      </c>
      <c r="M4" s="445" t="s">
        <v>193</v>
      </c>
      <c r="N4" s="446" t="s">
        <v>194</v>
      </c>
      <c r="O4" s="447" t="s">
        <v>195</v>
      </c>
      <c r="P4" s="448" t="s">
        <v>196</v>
      </c>
      <c r="Q4" s="449" t="s">
        <v>197</v>
      </c>
      <c r="R4" s="450" t="s">
        <v>198</v>
      </c>
      <c r="S4" s="451" t="s">
        <v>199</v>
      </c>
      <c r="T4" s="452" t="s">
        <v>200</v>
      </c>
      <c r="U4" s="453" t="s">
        <v>201</v>
      </c>
      <c r="V4" s="454" t="s">
        <v>202</v>
      </c>
      <c r="W4" s="32"/>
      <c r="X4" s="32"/>
      <c r="Y4" s="32"/>
      <c r="Z4" s="212"/>
    </row>
    <row r="5" ht="14.25" customHeight="1">
      <c r="B5" s="110" t="s">
        <v>50</v>
      </c>
      <c r="C5" s="111"/>
      <c r="D5" s="112" t="s">
        <v>52</v>
      </c>
      <c r="E5" s="112" t="s">
        <v>54</v>
      </c>
      <c r="F5" s="112"/>
      <c r="G5" s="112"/>
      <c r="H5" s="113" t="s">
        <v>55</v>
      </c>
      <c r="I5" s="339">
        <v>2.0</v>
      </c>
      <c r="J5" s="340">
        <v>5.0</v>
      </c>
      <c r="K5" s="341">
        <v>7.0</v>
      </c>
      <c r="L5" s="342">
        <v>10.0</v>
      </c>
      <c r="M5" s="343">
        <v>11.0</v>
      </c>
      <c r="N5" s="344">
        <v>12.0</v>
      </c>
      <c r="O5" s="345">
        <v>13.0</v>
      </c>
      <c r="P5" s="346">
        <v>16.0</v>
      </c>
      <c r="Q5" s="347">
        <v>27.0</v>
      </c>
      <c r="R5" s="348">
        <v>69.0</v>
      </c>
      <c r="S5" s="349">
        <v>76.0</v>
      </c>
      <c r="T5" s="350">
        <v>77.0</v>
      </c>
      <c r="U5" s="267">
        <v>79.0</v>
      </c>
      <c r="V5" s="351">
        <v>81.0</v>
      </c>
      <c r="W5" s="57" t="s">
        <v>2</v>
      </c>
      <c r="X5" s="57" t="s">
        <v>3</v>
      </c>
      <c r="Y5" s="57" t="s">
        <v>66</v>
      </c>
      <c r="Z5" s="83" t="s">
        <v>266</v>
      </c>
    </row>
    <row r="6">
      <c r="B6" s="32"/>
      <c r="C6" s="32"/>
      <c r="D6" s="494" t="s">
        <v>554</v>
      </c>
      <c r="E6" s="495"/>
      <c r="F6" s="496"/>
      <c r="G6" s="496"/>
      <c r="H6" s="21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414"/>
      <c r="W6" s="32"/>
      <c r="X6" s="32"/>
      <c r="Y6" s="32"/>
      <c r="Z6" s="212"/>
    </row>
    <row r="7" ht="99.75" customHeight="1">
      <c r="B7" s="497" t="s">
        <v>555</v>
      </c>
      <c r="C7" s="498"/>
      <c r="D7" s="483">
        <v>10.0</v>
      </c>
      <c r="E7" s="483" t="s">
        <v>556</v>
      </c>
      <c r="F7" s="246">
        <v>121.0</v>
      </c>
      <c r="G7" s="359">
        <v>1.57</v>
      </c>
      <c r="H7" s="247">
        <v>190.0</v>
      </c>
      <c r="I7" s="499"/>
      <c r="J7" s="500"/>
      <c r="K7" s="501"/>
      <c r="L7" s="502"/>
      <c r="M7" s="503"/>
      <c r="N7" s="504"/>
      <c r="O7" s="505"/>
      <c r="P7" s="506"/>
      <c r="Q7" s="507"/>
      <c r="R7" s="508"/>
      <c r="S7" s="509"/>
      <c r="T7" s="510"/>
      <c r="U7" s="484"/>
      <c r="V7" s="511"/>
      <c r="W7" s="484">
        <f t="shared" ref="W7:W18" si="1">SUM(I7:V7)</f>
        <v>0</v>
      </c>
      <c r="X7" s="484">
        <f t="shared" ref="X7:X18" si="2">D7*W7</f>
        <v>0</v>
      </c>
      <c r="Y7" s="484">
        <f>W7*1.98</f>
        <v>0</v>
      </c>
      <c r="Z7" s="485">
        <f t="shared" ref="Z7:Z11" si="3">H7*W7</f>
        <v>0</v>
      </c>
    </row>
    <row r="8" ht="99.75" customHeight="1">
      <c r="B8" s="391" t="s">
        <v>557</v>
      </c>
      <c r="C8" s="475"/>
      <c r="D8" s="273">
        <v>10.0</v>
      </c>
      <c r="E8" s="273" t="s">
        <v>558</v>
      </c>
      <c r="F8" s="246">
        <v>158.0</v>
      </c>
      <c r="G8" s="359">
        <v>1.57</v>
      </c>
      <c r="H8" s="247">
        <v>250.0</v>
      </c>
      <c r="I8" s="512"/>
      <c r="J8" s="513"/>
      <c r="K8" s="514"/>
      <c r="L8" s="515"/>
      <c r="M8" s="516"/>
      <c r="N8" s="517"/>
      <c r="O8" s="518"/>
      <c r="P8" s="519"/>
      <c r="Q8" s="520"/>
      <c r="R8" s="521"/>
      <c r="S8" s="522"/>
      <c r="T8" s="523"/>
      <c r="U8" s="262"/>
      <c r="V8" s="524"/>
      <c r="W8" s="262">
        <f t="shared" si="1"/>
        <v>0</v>
      </c>
      <c r="X8" s="262">
        <f t="shared" si="2"/>
        <v>0</v>
      </c>
      <c r="Y8" s="262">
        <f>W8*2.82</f>
        <v>0</v>
      </c>
      <c r="Z8" s="305">
        <f t="shared" si="3"/>
        <v>0</v>
      </c>
    </row>
    <row r="9" ht="99.75" customHeight="1">
      <c r="B9" s="391" t="s">
        <v>559</v>
      </c>
      <c r="C9" s="475"/>
      <c r="D9" s="273">
        <v>10.0</v>
      </c>
      <c r="E9" s="273" t="s">
        <v>560</v>
      </c>
      <c r="F9" s="246">
        <v>273.0</v>
      </c>
      <c r="G9" s="359">
        <v>1.57</v>
      </c>
      <c r="H9" s="247">
        <v>430.0</v>
      </c>
      <c r="I9" s="512"/>
      <c r="J9" s="513"/>
      <c r="K9" s="514"/>
      <c r="L9" s="515"/>
      <c r="M9" s="516"/>
      <c r="N9" s="517"/>
      <c r="O9" s="518"/>
      <c r="P9" s="519"/>
      <c r="Q9" s="520"/>
      <c r="R9" s="521"/>
      <c r="S9" s="522"/>
      <c r="T9" s="523"/>
      <c r="U9" s="262"/>
      <c r="V9" s="524"/>
      <c r="W9" s="262">
        <f t="shared" si="1"/>
        <v>0</v>
      </c>
      <c r="X9" s="262">
        <f t="shared" si="2"/>
        <v>0</v>
      </c>
      <c r="Y9" s="262">
        <f>W9*5.41</f>
        <v>0</v>
      </c>
      <c r="Z9" s="305">
        <f t="shared" si="3"/>
        <v>0</v>
      </c>
    </row>
    <row r="10" ht="99.75" customHeight="1">
      <c r="B10" s="391" t="s">
        <v>561</v>
      </c>
      <c r="C10" s="475"/>
      <c r="D10" s="273">
        <v>5.0</v>
      </c>
      <c r="E10" s="273" t="s">
        <v>562</v>
      </c>
      <c r="F10" s="246">
        <v>171.0</v>
      </c>
      <c r="G10" s="359">
        <v>1.57</v>
      </c>
      <c r="H10" s="247">
        <v>270.0</v>
      </c>
      <c r="I10" s="512"/>
      <c r="J10" s="513"/>
      <c r="K10" s="514"/>
      <c r="L10" s="515"/>
      <c r="M10" s="516"/>
      <c r="N10" s="517"/>
      <c r="O10" s="518"/>
      <c r="P10" s="519"/>
      <c r="Q10" s="520"/>
      <c r="R10" s="521"/>
      <c r="S10" s="522"/>
      <c r="T10" s="523"/>
      <c r="U10" s="262"/>
      <c r="V10" s="524"/>
      <c r="W10" s="262">
        <f t="shared" si="1"/>
        <v>0</v>
      </c>
      <c r="X10" s="262">
        <f t="shared" si="2"/>
        <v>0</v>
      </c>
      <c r="Y10" s="262">
        <f>W10*2.1</f>
        <v>0</v>
      </c>
      <c r="Z10" s="305">
        <f t="shared" si="3"/>
        <v>0</v>
      </c>
    </row>
    <row r="11" ht="99.75" customHeight="1">
      <c r="B11" s="391" t="s">
        <v>563</v>
      </c>
      <c r="C11" s="475"/>
      <c r="D11" s="273">
        <v>10.0</v>
      </c>
      <c r="E11" s="273" t="s">
        <v>564</v>
      </c>
      <c r="F11" s="246">
        <v>404.0</v>
      </c>
      <c r="G11" s="359">
        <v>1.57</v>
      </c>
      <c r="H11" s="247">
        <v>635.0</v>
      </c>
      <c r="I11" s="512"/>
      <c r="J11" s="513"/>
      <c r="K11" s="514"/>
      <c r="L11" s="515"/>
      <c r="M11" s="516"/>
      <c r="N11" s="517"/>
      <c r="O11" s="518"/>
      <c r="P11" s="519"/>
      <c r="Q11" s="520"/>
      <c r="R11" s="521"/>
      <c r="S11" s="522"/>
      <c r="T11" s="523"/>
      <c r="U11" s="262"/>
      <c r="V11" s="524"/>
      <c r="W11" s="262">
        <f t="shared" si="1"/>
        <v>0</v>
      </c>
      <c r="X11" s="262">
        <f t="shared" si="2"/>
        <v>0</v>
      </c>
      <c r="Y11" s="262">
        <f>W11*5.48</f>
        <v>0</v>
      </c>
      <c r="Z11" s="305">
        <f t="shared" si="3"/>
        <v>0</v>
      </c>
    </row>
    <row r="12" ht="99.75" customHeight="1">
      <c r="B12" s="391" t="s">
        <v>565</v>
      </c>
      <c r="C12" s="475"/>
      <c r="D12" s="273">
        <v>3.0</v>
      </c>
      <c r="E12" s="273" t="s">
        <v>566</v>
      </c>
      <c r="F12" s="246">
        <v>135.0</v>
      </c>
      <c r="G12" s="359">
        <v>1.57</v>
      </c>
      <c r="H12" s="247">
        <v>215.0</v>
      </c>
      <c r="I12" s="512"/>
      <c r="J12" s="513"/>
      <c r="K12" s="514"/>
      <c r="L12" s="515"/>
      <c r="M12" s="516"/>
      <c r="N12" s="517"/>
      <c r="O12" s="518"/>
      <c r="P12" s="519"/>
      <c r="Q12" s="520"/>
      <c r="R12" s="521"/>
      <c r="S12" s="522"/>
      <c r="T12" s="523"/>
      <c r="U12" s="262"/>
      <c r="V12" s="524"/>
      <c r="W12" s="262">
        <f t="shared" si="1"/>
        <v>0</v>
      </c>
      <c r="X12" s="262">
        <f t="shared" si="2"/>
        <v>0</v>
      </c>
      <c r="Y12" s="262">
        <f>W12*1.83</f>
        <v>0</v>
      </c>
      <c r="Z12" s="305">
        <f t="shared" ref="Z12:Z15" si="4">W12*H12</f>
        <v>0</v>
      </c>
    </row>
    <row r="13" ht="99.75" customHeight="1">
      <c r="B13" s="391" t="s">
        <v>567</v>
      </c>
      <c r="C13" s="475"/>
      <c r="D13" s="273">
        <v>5.0</v>
      </c>
      <c r="E13" s="273" t="s">
        <v>568</v>
      </c>
      <c r="F13" s="246">
        <v>325.0</v>
      </c>
      <c r="G13" s="359">
        <v>1.57</v>
      </c>
      <c r="H13" s="247">
        <v>515.0</v>
      </c>
      <c r="I13" s="512"/>
      <c r="J13" s="513"/>
      <c r="K13" s="514"/>
      <c r="L13" s="515"/>
      <c r="M13" s="516"/>
      <c r="N13" s="517"/>
      <c r="O13" s="518"/>
      <c r="P13" s="519"/>
      <c r="Q13" s="520"/>
      <c r="R13" s="521"/>
      <c r="S13" s="522"/>
      <c r="T13" s="523"/>
      <c r="U13" s="262"/>
      <c r="V13" s="524"/>
      <c r="W13" s="262">
        <f t="shared" si="1"/>
        <v>0</v>
      </c>
      <c r="X13" s="262">
        <f t="shared" si="2"/>
        <v>0</v>
      </c>
      <c r="Y13" s="262">
        <f>W13*5.1</f>
        <v>0</v>
      </c>
      <c r="Z13" s="305">
        <f t="shared" si="4"/>
        <v>0</v>
      </c>
    </row>
    <row r="14" ht="99.75" customHeight="1">
      <c r="B14" s="391" t="s">
        <v>324</v>
      </c>
      <c r="C14" s="475"/>
      <c r="D14" s="273">
        <v>3.0</v>
      </c>
      <c r="E14" s="273" t="s">
        <v>569</v>
      </c>
      <c r="F14" s="246">
        <v>173.0</v>
      </c>
      <c r="G14" s="359">
        <v>1.57</v>
      </c>
      <c r="H14" s="247">
        <v>275.0</v>
      </c>
      <c r="I14" s="512"/>
      <c r="J14" s="513"/>
      <c r="K14" s="514"/>
      <c r="L14" s="515"/>
      <c r="M14" s="516"/>
      <c r="N14" s="517"/>
      <c r="O14" s="518"/>
      <c r="P14" s="519"/>
      <c r="Q14" s="520"/>
      <c r="R14" s="521"/>
      <c r="S14" s="522"/>
      <c r="T14" s="523"/>
      <c r="U14" s="262"/>
      <c r="V14" s="524"/>
      <c r="W14" s="262">
        <f t="shared" si="1"/>
        <v>0</v>
      </c>
      <c r="X14" s="262">
        <f t="shared" si="2"/>
        <v>0</v>
      </c>
      <c r="Y14" s="262">
        <f>W14*2.6</f>
        <v>0</v>
      </c>
      <c r="Z14" s="305">
        <f t="shared" si="4"/>
        <v>0</v>
      </c>
    </row>
    <row r="15" ht="99.75" customHeight="1">
      <c r="B15" s="391" t="s">
        <v>326</v>
      </c>
      <c r="C15" s="475"/>
      <c r="D15" s="273">
        <v>3.0</v>
      </c>
      <c r="E15" s="273" t="s">
        <v>570</v>
      </c>
      <c r="F15" s="246">
        <v>221.0</v>
      </c>
      <c r="G15" s="359">
        <v>1.57</v>
      </c>
      <c r="H15" s="247">
        <v>345.0</v>
      </c>
      <c r="I15" s="512"/>
      <c r="J15" s="513"/>
      <c r="K15" s="514"/>
      <c r="L15" s="515"/>
      <c r="M15" s="516"/>
      <c r="N15" s="517"/>
      <c r="O15" s="518"/>
      <c r="P15" s="519"/>
      <c r="Q15" s="520"/>
      <c r="R15" s="521"/>
      <c r="S15" s="522"/>
      <c r="T15" s="523"/>
      <c r="U15" s="262"/>
      <c r="V15" s="524"/>
      <c r="W15" s="262">
        <f t="shared" si="1"/>
        <v>0</v>
      </c>
      <c r="X15" s="262">
        <f t="shared" si="2"/>
        <v>0</v>
      </c>
      <c r="Y15" s="262">
        <f>W15*3.5</f>
        <v>0</v>
      </c>
      <c r="Z15" s="305">
        <f t="shared" si="4"/>
        <v>0</v>
      </c>
    </row>
    <row r="16" ht="99.75" customHeight="1">
      <c r="B16" s="391" t="s">
        <v>571</v>
      </c>
      <c r="C16" s="475"/>
      <c r="D16" s="273">
        <v>1.0</v>
      </c>
      <c r="E16" s="273" t="s">
        <v>572</v>
      </c>
      <c r="F16" s="246">
        <v>191.0</v>
      </c>
      <c r="G16" s="359">
        <v>1.57</v>
      </c>
      <c r="H16" s="247">
        <v>300.0</v>
      </c>
      <c r="I16" s="512"/>
      <c r="J16" s="513"/>
      <c r="K16" s="514"/>
      <c r="L16" s="515"/>
      <c r="M16" s="516"/>
      <c r="N16" s="517"/>
      <c r="O16" s="518"/>
      <c r="P16" s="519"/>
      <c r="Q16" s="520"/>
      <c r="R16" s="521"/>
      <c r="S16" s="522"/>
      <c r="T16" s="523"/>
      <c r="U16" s="262"/>
      <c r="V16" s="524"/>
      <c r="W16" s="262">
        <f t="shared" si="1"/>
        <v>0</v>
      </c>
      <c r="X16" s="262">
        <f t="shared" si="2"/>
        <v>0</v>
      </c>
      <c r="Y16" s="262">
        <f>W16*3.4</f>
        <v>0</v>
      </c>
      <c r="Z16" s="305">
        <f t="shared" ref="Z16:Z18" si="5">H16*W16</f>
        <v>0</v>
      </c>
    </row>
    <row r="17" ht="99.75" customHeight="1">
      <c r="B17" s="391" t="s">
        <v>573</v>
      </c>
      <c r="C17" s="475"/>
      <c r="D17" s="273">
        <v>1.0</v>
      </c>
      <c r="E17" s="273" t="s">
        <v>574</v>
      </c>
      <c r="F17" s="246">
        <v>224.0</v>
      </c>
      <c r="G17" s="359">
        <v>1.57</v>
      </c>
      <c r="H17" s="247">
        <v>355.0</v>
      </c>
      <c r="I17" s="512"/>
      <c r="J17" s="513"/>
      <c r="K17" s="514"/>
      <c r="L17" s="515"/>
      <c r="M17" s="516"/>
      <c r="N17" s="517"/>
      <c r="O17" s="518"/>
      <c r="P17" s="519"/>
      <c r="Q17" s="520"/>
      <c r="R17" s="521"/>
      <c r="S17" s="522"/>
      <c r="T17" s="523"/>
      <c r="U17" s="262"/>
      <c r="V17" s="524"/>
      <c r="W17" s="262">
        <f t="shared" si="1"/>
        <v>0</v>
      </c>
      <c r="X17" s="262">
        <f t="shared" si="2"/>
        <v>0</v>
      </c>
      <c r="Y17" s="262">
        <f>W17*4</f>
        <v>0</v>
      </c>
      <c r="Z17" s="305">
        <f t="shared" si="5"/>
        <v>0</v>
      </c>
    </row>
    <row r="18" ht="99.75" customHeight="1">
      <c r="B18" s="476" t="s">
        <v>575</v>
      </c>
      <c r="C18" s="525"/>
      <c r="D18" s="225">
        <v>1.0</v>
      </c>
      <c r="E18" s="225" t="s">
        <v>576</v>
      </c>
      <c r="F18" s="246">
        <v>206.0</v>
      </c>
      <c r="G18" s="359">
        <v>1.57</v>
      </c>
      <c r="H18" s="247">
        <v>325.0</v>
      </c>
      <c r="I18" s="526"/>
      <c r="J18" s="527"/>
      <c r="K18" s="528"/>
      <c r="L18" s="529"/>
      <c r="M18" s="530"/>
      <c r="N18" s="531"/>
      <c r="O18" s="532"/>
      <c r="P18" s="533"/>
      <c r="Q18" s="534"/>
      <c r="R18" s="535"/>
      <c r="S18" s="536"/>
      <c r="T18" s="537"/>
      <c r="U18" s="538"/>
      <c r="V18" s="539"/>
      <c r="W18" s="538">
        <f t="shared" si="1"/>
        <v>0</v>
      </c>
      <c r="X18" s="538">
        <f t="shared" si="2"/>
        <v>0</v>
      </c>
      <c r="Y18" s="538">
        <f>W18*3.7</f>
        <v>0</v>
      </c>
      <c r="Z18" s="540">
        <f t="shared" si="5"/>
        <v>0</v>
      </c>
    </row>
    <row r="19">
      <c r="H19" s="12"/>
      <c r="I19" s="268">
        <f t="shared" ref="I19:Z19" si="6">SUM(I7:I18)</f>
        <v>0</v>
      </c>
      <c r="J19" s="268">
        <f t="shared" si="6"/>
        <v>0</v>
      </c>
      <c r="K19" s="268">
        <f t="shared" si="6"/>
        <v>0</v>
      </c>
      <c r="L19" s="268">
        <f t="shared" si="6"/>
        <v>0</v>
      </c>
      <c r="M19" s="268">
        <f t="shared" si="6"/>
        <v>0</v>
      </c>
      <c r="N19" s="268">
        <f t="shared" si="6"/>
        <v>0</v>
      </c>
      <c r="O19" s="268">
        <f t="shared" si="6"/>
        <v>0</v>
      </c>
      <c r="P19" s="268">
        <f t="shared" si="6"/>
        <v>0</v>
      </c>
      <c r="Q19" s="268">
        <f t="shared" si="6"/>
        <v>0</v>
      </c>
      <c r="R19" s="268">
        <f t="shared" si="6"/>
        <v>0</v>
      </c>
      <c r="S19" s="268">
        <f t="shared" si="6"/>
        <v>0</v>
      </c>
      <c r="T19" s="268">
        <f t="shared" si="6"/>
        <v>0</v>
      </c>
      <c r="U19" s="268">
        <f t="shared" si="6"/>
        <v>0</v>
      </c>
      <c r="V19" s="268">
        <f t="shared" si="6"/>
        <v>0</v>
      </c>
      <c r="W19" s="268">
        <f t="shared" si="6"/>
        <v>0</v>
      </c>
      <c r="X19" s="268">
        <f t="shared" si="6"/>
        <v>0</v>
      </c>
      <c r="Y19" s="268">
        <f t="shared" si="6"/>
        <v>0</v>
      </c>
      <c r="Z19" s="269">
        <f t="shared" si="6"/>
        <v>0</v>
      </c>
    </row>
    <row r="20">
      <c r="H20" s="12"/>
      <c r="L20" s="85"/>
      <c r="Z20" s="1"/>
    </row>
    <row r="21" ht="15.75" customHeight="1">
      <c r="B21" s="9"/>
      <c r="C21" s="9"/>
      <c r="D21" s="541" t="s">
        <v>577</v>
      </c>
      <c r="E21" s="8"/>
      <c r="F21" s="541"/>
      <c r="G21" s="541"/>
      <c r="H21" s="542"/>
      <c r="I21" s="32"/>
      <c r="J21" s="32"/>
      <c r="K21" s="32"/>
      <c r="L21" s="414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212"/>
    </row>
    <row r="22" ht="15.75" customHeight="1">
      <c r="B22" s="9"/>
      <c r="C22" s="9"/>
      <c r="D22" s="407"/>
      <c r="E22" s="9"/>
      <c r="F22" s="9"/>
      <c r="G22" s="9"/>
      <c r="H22" s="542"/>
      <c r="I22" s="32"/>
      <c r="J22" s="32"/>
      <c r="K22" s="32"/>
      <c r="L22" s="414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212"/>
    </row>
    <row r="23" ht="99.75" customHeight="1">
      <c r="B23" s="497" t="s">
        <v>269</v>
      </c>
      <c r="C23" s="483"/>
      <c r="D23" s="483">
        <v>10.0</v>
      </c>
      <c r="E23" s="483" t="s">
        <v>578</v>
      </c>
      <c r="F23" s="246">
        <v>70.0</v>
      </c>
      <c r="G23" s="359">
        <v>1.57</v>
      </c>
      <c r="H23" s="246">
        <f t="shared" ref="H23:H55" si="7">MULTIPLY(F23,G23)</f>
        <v>109.9</v>
      </c>
      <c r="I23" s="499"/>
      <c r="J23" s="500"/>
      <c r="K23" s="501"/>
      <c r="L23" s="502"/>
      <c r="M23" s="503"/>
      <c r="N23" s="504"/>
      <c r="O23" s="505"/>
      <c r="P23" s="506"/>
      <c r="Q23" s="507"/>
      <c r="R23" s="508"/>
      <c r="S23" s="509"/>
      <c r="T23" s="510"/>
      <c r="U23" s="484"/>
      <c r="V23" s="511"/>
      <c r="W23" s="484">
        <f t="shared" ref="W23:W55" si="8">SUM(I23:V23)</f>
        <v>0</v>
      </c>
      <c r="X23" s="484">
        <f t="shared" ref="X23:X28" si="9">D23*W23</f>
        <v>0</v>
      </c>
      <c r="Y23" s="484">
        <f>W23*0.83</f>
        <v>0</v>
      </c>
      <c r="Z23" s="485">
        <f t="shared" ref="Z23:Z24" si="10">H23*W23</f>
        <v>0</v>
      </c>
    </row>
    <row r="24" ht="99.75" customHeight="1">
      <c r="B24" s="376" t="s">
        <v>579</v>
      </c>
      <c r="C24" s="358"/>
      <c r="D24" s="358">
        <v>10.0</v>
      </c>
      <c r="E24" s="358" t="s">
        <v>580</v>
      </c>
      <c r="F24" s="246">
        <v>99.0</v>
      </c>
      <c r="G24" s="359">
        <v>1.57</v>
      </c>
      <c r="H24" s="246">
        <f t="shared" si="7"/>
        <v>155.43</v>
      </c>
      <c r="I24" s="543"/>
      <c r="J24" s="544"/>
      <c r="K24" s="545"/>
      <c r="L24" s="546"/>
      <c r="M24" s="547"/>
      <c r="N24" s="548"/>
      <c r="O24" s="549"/>
      <c r="P24" s="550"/>
      <c r="Q24" s="551"/>
      <c r="R24" s="552"/>
      <c r="S24" s="553"/>
      <c r="T24" s="554"/>
      <c r="U24" s="374"/>
      <c r="V24" s="555"/>
      <c r="W24" s="484">
        <f t="shared" si="8"/>
        <v>0</v>
      </c>
      <c r="X24" s="484">
        <f t="shared" si="9"/>
        <v>0</v>
      </c>
      <c r="Y24" s="374">
        <f>W24*1.18</f>
        <v>0</v>
      </c>
      <c r="Z24" s="485">
        <f t="shared" si="10"/>
        <v>0</v>
      </c>
    </row>
    <row r="25" ht="99.75" customHeight="1">
      <c r="B25" s="391" t="s">
        <v>359</v>
      </c>
      <c r="C25" s="273"/>
      <c r="D25" s="273">
        <v>10.0</v>
      </c>
      <c r="E25" s="273" t="s">
        <v>581</v>
      </c>
      <c r="F25" s="246">
        <v>51.0</v>
      </c>
      <c r="G25" s="359">
        <v>1.57</v>
      </c>
      <c r="H25" s="246">
        <f t="shared" si="7"/>
        <v>80.07</v>
      </c>
      <c r="I25" s="512"/>
      <c r="J25" s="513"/>
      <c r="K25" s="514"/>
      <c r="L25" s="515"/>
      <c r="M25" s="516"/>
      <c r="N25" s="517"/>
      <c r="O25" s="518"/>
      <c r="P25" s="519"/>
      <c r="Q25" s="520"/>
      <c r="R25" s="521"/>
      <c r="S25" s="522"/>
      <c r="T25" s="523"/>
      <c r="U25" s="262"/>
      <c r="V25" s="524"/>
      <c r="W25" s="262">
        <f t="shared" si="8"/>
        <v>0</v>
      </c>
      <c r="X25" s="484">
        <f t="shared" si="9"/>
        <v>0</v>
      </c>
      <c r="Y25" s="262">
        <f>W25*0.43</f>
        <v>0</v>
      </c>
      <c r="Z25" s="305">
        <f t="shared" ref="Z25:Z55" si="11">W25*H25</f>
        <v>0</v>
      </c>
    </row>
    <row r="26" ht="99.75" customHeight="1">
      <c r="B26" s="391" t="s">
        <v>504</v>
      </c>
      <c r="C26" s="273"/>
      <c r="D26" s="273">
        <v>9.0</v>
      </c>
      <c r="E26" s="273" t="s">
        <v>582</v>
      </c>
      <c r="F26" s="246">
        <v>118.0</v>
      </c>
      <c r="G26" s="359">
        <v>1.57</v>
      </c>
      <c r="H26" s="246">
        <f t="shared" si="7"/>
        <v>185.26</v>
      </c>
      <c r="I26" s="512"/>
      <c r="J26" s="513"/>
      <c r="K26" s="514"/>
      <c r="L26" s="515"/>
      <c r="M26" s="516"/>
      <c r="N26" s="517"/>
      <c r="O26" s="518"/>
      <c r="P26" s="519"/>
      <c r="Q26" s="520"/>
      <c r="R26" s="521"/>
      <c r="S26" s="522"/>
      <c r="T26" s="523"/>
      <c r="U26" s="262"/>
      <c r="V26" s="524"/>
      <c r="W26" s="262">
        <f t="shared" si="8"/>
        <v>0</v>
      </c>
      <c r="X26" s="262">
        <f t="shared" si="9"/>
        <v>0</v>
      </c>
      <c r="Y26" s="262">
        <f>W26*2.02</f>
        <v>0</v>
      </c>
      <c r="Z26" s="305">
        <f t="shared" si="11"/>
        <v>0</v>
      </c>
    </row>
    <row r="27" ht="99.75" customHeight="1">
      <c r="B27" s="303" t="s">
        <v>583</v>
      </c>
      <c r="C27" s="273"/>
      <c r="D27" s="273">
        <v>5.0</v>
      </c>
      <c r="E27" s="273" t="s">
        <v>584</v>
      </c>
      <c r="F27" s="246">
        <v>119.0</v>
      </c>
      <c r="G27" s="359">
        <v>1.57</v>
      </c>
      <c r="H27" s="246">
        <f t="shared" si="7"/>
        <v>186.83</v>
      </c>
      <c r="I27" s="512"/>
      <c r="J27" s="513"/>
      <c r="K27" s="514"/>
      <c r="L27" s="515"/>
      <c r="M27" s="516"/>
      <c r="N27" s="517"/>
      <c r="O27" s="518"/>
      <c r="P27" s="519"/>
      <c r="Q27" s="520"/>
      <c r="R27" s="521"/>
      <c r="S27" s="522"/>
      <c r="T27" s="523"/>
      <c r="U27" s="262"/>
      <c r="V27" s="524"/>
      <c r="W27" s="262">
        <f t="shared" si="8"/>
        <v>0</v>
      </c>
      <c r="X27" s="262">
        <f t="shared" si="9"/>
        <v>0</v>
      </c>
      <c r="Y27" s="262">
        <f>W27*2.29</f>
        <v>0</v>
      </c>
      <c r="Z27" s="305">
        <f t="shared" si="11"/>
        <v>0</v>
      </c>
    </row>
    <row r="28" ht="99.75" customHeight="1">
      <c r="B28" s="391" t="s">
        <v>585</v>
      </c>
      <c r="C28" s="273"/>
      <c r="D28" s="273">
        <v>5.0</v>
      </c>
      <c r="E28" s="273" t="s">
        <v>586</v>
      </c>
      <c r="F28" s="246">
        <v>117.0</v>
      </c>
      <c r="G28" s="359">
        <v>1.57</v>
      </c>
      <c r="H28" s="246">
        <f t="shared" si="7"/>
        <v>183.69</v>
      </c>
      <c r="I28" s="512"/>
      <c r="J28" s="513"/>
      <c r="K28" s="514"/>
      <c r="L28" s="515"/>
      <c r="M28" s="516"/>
      <c r="N28" s="517"/>
      <c r="O28" s="518"/>
      <c r="P28" s="519"/>
      <c r="Q28" s="520"/>
      <c r="R28" s="521"/>
      <c r="S28" s="522"/>
      <c r="T28" s="523"/>
      <c r="U28" s="262"/>
      <c r="V28" s="524"/>
      <c r="W28" s="262">
        <f t="shared" si="8"/>
        <v>0</v>
      </c>
      <c r="X28" s="262">
        <f t="shared" si="9"/>
        <v>0</v>
      </c>
      <c r="Y28" s="262">
        <f>W28*2.2</f>
        <v>0</v>
      </c>
      <c r="Z28" s="305">
        <f t="shared" si="11"/>
        <v>0</v>
      </c>
    </row>
    <row r="29" ht="99.75" customHeight="1">
      <c r="B29" s="391" t="s">
        <v>587</v>
      </c>
      <c r="C29" s="273"/>
      <c r="D29" s="273">
        <v>5.0</v>
      </c>
      <c r="E29" s="273" t="s">
        <v>588</v>
      </c>
      <c r="F29" s="246">
        <v>139.0</v>
      </c>
      <c r="G29" s="359">
        <v>1.57</v>
      </c>
      <c r="H29" s="246">
        <f t="shared" si="7"/>
        <v>218.23</v>
      </c>
      <c r="I29" s="512"/>
      <c r="J29" s="513"/>
      <c r="K29" s="514"/>
      <c r="L29" s="515"/>
      <c r="M29" s="516"/>
      <c r="N29" s="517"/>
      <c r="O29" s="518"/>
      <c r="P29" s="519"/>
      <c r="Q29" s="520"/>
      <c r="R29" s="521"/>
      <c r="S29" s="522"/>
      <c r="T29" s="523"/>
      <c r="U29" s="262"/>
      <c r="V29" s="524"/>
      <c r="W29" s="262">
        <f t="shared" si="8"/>
        <v>0</v>
      </c>
      <c r="X29" s="262">
        <f>W29*D29</f>
        <v>0</v>
      </c>
      <c r="Y29" s="262">
        <f>W29*1.5</f>
        <v>0</v>
      </c>
      <c r="Z29" s="305">
        <f t="shared" si="11"/>
        <v>0</v>
      </c>
    </row>
    <row r="30" ht="99.75" customHeight="1">
      <c r="B30" s="303" t="s">
        <v>589</v>
      </c>
      <c r="C30" s="273"/>
      <c r="D30" s="273">
        <v>10.0</v>
      </c>
      <c r="E30" s="273" t="s">
        <v>590</v>
      </c>
      <c r="F30" s="246">
        <v>128.0</v>
      </c>
      <c r="G30" s="359">
        <v>1.57</v>
      </c>
      <c r="H30" s="246">
        <f t="shared" si="7"/>
        <v>200.96</v>
      </c>
      <c r="I30" s="512"/>
      <c r="J30" s="513"/>
      <c r="K30" s="514"/>
      <c r="L30" s="515"/>
      <c r="M30" s="516"/>
      <c r="N30" s="517"/>
      <c r="O30" s="518"/>
      <c r="P30" s="519"/>
      <c r="Q30" s="520"/>
      <c r="R30" s="521"/>
      <c r="S30" s="522"/>
      <c r="T30" s="523"/>
      <c r="U30" s="262"/>
      <c r="V30" s="524"/>
      <c r="W30" s="262">
        <f t="shared" si="8"/>
        <v>0</v>
      </c>
      <c r="X30" s="262">
        <f>D30*W30</f>
        <v>0</v>
      </c>
      <c r="Y30" s="262">
        <f>W30*2.14</f>
        <v>0</v>
      </c>
      <c r="Z30" s="305">
        <f t="shared" si="11"/>
        <v>0</v>
      </c>
    </row>
    <row r="31" ht="99.75" customHeight="1">
      <c r="B31" s="303" t="s">
        <v>591</v>
      </c>
      <c r="C31" s="273"/>
      <c r="D31" s="273">
        <v>10.0</v>
      </c>
      <c r="E31" s="273" t="s">
        <v>592</v>
      </c>
      <c r="F31" s="246">
        <v>148.0</v>
      </c>
      <c r="G31" s="359">
        <v>1.57</v>
      </c>
      <c r="H31" s="246">
        <f t="shared" si="7"/>
        <v>232.36</v>
      </c>
      <c r="I31" s="512"/>
      <c r="J31" s="513"/>
      <c r="K31" s="514"/>
      <c r="L31" s="515"/>
      <c r="M31" s="516"/>
      <c r="N31" s="517"/>
      <c r="O31" s="518"/>
      <c r="P31" s="519"/>
      <c r="Q31" s="520"/>
      <c r="R31" s="521"/>
      <c r="S31" s="522"/>
      <c r="T31" s="523"/>
      <c r="U31" s="262"/>
      <c r="V31" s="524"/>
      <c r="W31" s="262">
        <f t="shared" si="8"/>
        <v>0</v>
      </c>
      <c r="X31" s="262">
        <f t="shared" ref="X31:X32" si="12">W31*D31</f>
        <v>0</v>
      </c>
      <c r="Y31" s="262">
        <f>W31*2.24</f>
        <v>0</v>
      </c>
      <c r="Z31" s="305">
        <f t="shared" si="11"/>
        <v>0</v>
      </c>
    </row>
    <row r="32" ht="99.75" customHeight="1">
      <c r="B32" s="303" t="s">
        <v>593</v>
      </c>
      <c r="C32" s="273"/>
      <c r="D32" s="273">
        <v>10.0</v>
      </c>
      <c r="E32" s="273" t="s">
        <v>594</v>
      </c>
      <c r="F32" s="246">
        <v>153.0</v>
      </c>
      <c r="G32" s="359">
        <v>1.57</v>
      </c>
      <c r="H32" s="246">
        <f t="shared" si="7"/>
        <v>240.21</v>
      </c>
      <c r="I32" s="512"/>
      <c r="J32" s="513"/>
      <c r="K32" s="514"/>
      <c r="L32" s="515"/>
      <c r="M32" s="516"/>
      <c r="N32" s="517"/>
      <c r="O32" s="518"/>
      <c r="P32" s="519"/>
      <c r="Q32" s="520"/>
      <c r="R32" s="521"/>
      <c r="S32" s="522"/>
      <c r="T32" s="523"/>
      <c r="U32" s="262"/>
      <c r="V32" s="524"/>
      <c r="W32" s="262">
        <f t="shared" si="8"/>
        <v>0</v>
      </c>
      <c r="X32" s="262">
        <f t="shared" si="12"/>
        <v>0</v>
      </c>
      <c r="Y32" s="262">
        <f>W32*2.34</f>
        <v>0</v>
      </c>
      <c r="Z32" s="305">
        <f t="shared" si="11"/>
        <v>0</v>
      </c>
    </row>
    <row r="33" ht="99.75" customHeight="1">
      <c r="B33" s="303" t="s">
        <v>595</v>
      </c>
      <c r="C33" s="273"/>
      <c r="D33" s="273">
        <v>5.0</v>
      </c>
      <c r="E33" s="273" t="s">
        <v>596</v>
      </c>
      <c r="F33" s="246">
        <v>128.0</v>
      </c>
      <c r="G33" s="359">
        <v>1.57</v>
      </c>
      <c r="H33" s="246">
        <f t="shared" si="7"/>
        <v>200.96</v>
      </c>
      <c r="I33" s="512"/>
      <c r="J33" s="513"/>
      <c r="K33" s="514"/>
      <c r="L33" s="515"/>
      <c r="M33" s="516"/>
      <c r="N33" s="517"/>
      <c r="O33" s="518"/>
      <c r="P33" s="519"/>
      <c r="Q33" s="520"/>
      <c r="R33" s="521"/>
      <c r="S33" s="522"/>
      <c r="T33" s="523"/>
      <c r="U33" s="262"/>
      <c r="V33" s="524"/>
      <c r="W33" s="262">
        <f t="shared" si="8"/>
        <v>0</v>
      </c>
      <c r="X33" s="262">
        <f>D33*W33</f>
        <v>0</v>
      </c>
      <c r="Y33" s="262">
        <f>W33*2.24</f>
        <v>0</v>
      </c>
      <c r="Z33" s="305">
        <f t="shared" si="11"/>
        <v>0</v>
      </c>
    </row>
    <row r="34" ht="99.75" customHeight="1">
      <c r="B34" s="303" t="s">
        <v>597</v>
      </c>
      <c r="C34" s="273"/>
      <c r="D34" s="273">
        <v>5.0</v>
      </c>
      <c r="E34" s="273" t="s">
        <v>598</v>
      </c>
      <c r="F34" s="246">
        <v>148.0</v>
      </c>
      <c r="G34" s="359">
        <v>1.57</v>
      </c>
      <c r="H34" s="246">
        <f t="shared" si="7"/>
        <v>232.36</v>
      </c>
      <c r="I34" s="512"/>
      <c r="J34" s="513"/>
      <c r="K34" s="514"/>
      <c r="L34" s="515"/>
      <c r="M34" s="516"/>
      <c r="N34" s="517"/>
      <c r="O34" s="518"/>
      <c r="P34" s="519"/>
      <c r="Q34" s="520"/>
      <c r="R34" s="521"/>
      <c r="S34" s="522"/>
      <c r="T34" s="523"/>
      <c r="U34" s="262"/>
      <c r="V34" s="524"/>
      <c r="W34" s="262">
        <f t="shared" si="8"/>
        <v>0</v>
      </c>
      <c r="X34" s="262">
        <f t="shared" ref="X34:X35" si="13">W34*D34</f>
        <v>0</v>
      </c>
      <c r="Y34" s="262">
        <f>W34*2.55</f>
        <v>0</v>
      </c>
      <c r="Z34" s="305">
        <f t="shared" si="11"/>
        <v>0</v>
      </c>
    </row>
    <row r="35" ht="99.75" customHeight="1">
      <c r="B35" s="303" t="s">
        <v>599</v>
      </c>
      <c r="C35" s="273"/>
      <c r="D35" s="273">
        <v>10.0</v>
      </c>
      <c r="E35" s="273" t="s">
        <v>600</v>
      </c>
      <c r="F35" s="246">
        <v>184.0</v>
      </c>
      <c r="G35" s="359">
        <v>1.57</v>
      </c>
      <c r="H35" s="246">
        <f t="shared" si="7"/>
        <v>288.88</v>
      </c>
      <c r="I35" s="512"/>
      <c r="J35" s="513"/>
      <c r="K35" s="514"/>
      <c r="L35" s="515"/>
      <c r="M35" s="516"/>
      <c r="N35" s="517"/>
      <c r="O35" s="518"/>
      <c r="P35" s="519"/>
      <c r="Q35" s="520"/>
      <c r="R35" s="521"/>
      <c r="S35" s="522"/>
      <c r="T35" s="523"/>
      <c r="U35" s="262"/>
      <c r="V35" s="524"/>
      <c r="W35" s="262">
        <f t="shared" si="8"/>
        <v>0</v>
      </c>
      <c r="X35" s="262">
        <f t="shared" si="13"/>
        <v>0</v>
      </c>
      <c r="Y35" s="262">
        <f>W35*2.95</f>
        <v>0</v>
      </c>
      <c r="Z35" s="305">
        <f t="shared" si="11"/>
        <v>0</v>
      </c>
    </row>
    <row r="36" ht="99.75" customHeight="1">
      <c r="B36" s="303" t="s">
        <v>601</v>
      </c>
      <c r="C36" s="273"/>
      <c r="D36" s="273">
        <v>5.0</v>
      </c>
      <c r="E36" s="273" t="s">
        <v>602</v>
      </c>
      <c r="F36" s="246">
        <v>162.0</v>
      </c>
      <c r="G36" s="359">
        <v>1.57</v>
      </c>
      <c r="H36" s="246">
        <f t="shared" si="7"/>
        <v>254.34</v>
      </c>
      <c r="I36" s="512"/>
      <c r="J36" s="513"/>
      <c r="K36" s="514"/>
      <c r="L36" s="515"/>
      <c r="M36" s="516"/>
      <c r="N36" s="517"/>
      <c r="O36" s="518"/>
      <c r="P36" s="519"/>
      <c r="Q36" s="520"/>
      <c r="R36" s="521"/>
      <c r="S36" s="522"/>
      <c r="T36" s="523"/>
      <c r="U36" s="262"/>
      <c r="V36" s="524"/>
      <c r="W36" s="262">
        <f t="shared" si="8"/>
        <v>0</v>
      </c>
      <c r="X36" s="262">
        <f t="shared" ref="X36:X41" si="14">D36*W36</f>
        <v>0</v>
      </c>
      <c r="Y36" s="262">
        <f>W36*1.92</f>
        <v>0</v>
      </c>
      <c r="Z36" s="305">
        <f t="shared" si="11"/>
        <v>0</v>
      </c>
    </row>
    <row r="37" ht="99.75" customHeight="1">
      <c r="B37" s="303" t="s">
        <v>603</v>
      </c>
      <c r="C37" s="273"/>
      <c r="D37" s="273">
        <v>5.0</v>
      </c>
      <c r="E37" s="273" t="s">
        <v>604</v>
      </c>
      <c r="F37" s="246">
        <v>161.0</v>
      </c>
      <c r="G37" s="359">
        <v>1.57</v>
      </c>
      <c r="H37" s="246">
        <f t="shared" si="7"/>
        <v>252.77</v>
      </c>
      <c r="I37" s="512"/>
      <c r="J37" s="513"/>
      <c r="K37" s="514"/>
      <c r="L37" s="515"/>
      <c r="M37" s="516"/>
      <c r="N37" s="517"/>
      <c r="O37" s="518"/>
      <c r="P37" s="519"/>
      <c r="Q37" s="520"/>
      <c r="R37" s="521"/>
      <c r="S37" s="522"/>
      <c r="T37" s="523"/>
      <c r="U37" s="262"/>
      <c r="V37" s="524"/>
      <c r="W37" s="262">
        <f t="shared" si="8"/>
        <v>0</v>
      </c>
      <c r="X37" s="262">
        <f t="shared" si="14"/>
        <v>0</v>
      </c>
      <c r="Y37" s="262">
        <f>W37*1.9</f>
        <v>0</v>
      </c>
      <c r="Z37" s="305">
        <f t="shared" si="11"/>
        <v>0</v>
      </c>
    </row>
    <row r="38" ht="99.75" customHeight="1">
      <c r="B38" s="303" t="s">
        <v>605</v>
      </c>
      <c r="C38" s="273"/>
      <c r="D38" s="273">
        <v>5.0</v>
      </c>
      <c r="E38" s="273" t="s">
        <v>606</v>
      </c>
      <c r="F38" s="246">
        <v>267.0</v>
      </c>
      <c r="G38" s="359">
        <v>1.57</v>
      </c>
      <c r="H38" s="246">
        <f t="shared" si="7"/>
        <v>419.19</v>
      </c>
      <c r="I38" s="512"/>
      <c r="J38" s="513"/>
      <c r="K38" s="514"/>
      <c r="L38" s="515"/>
      <c r="M38" s="516"/>
      <c r="N38" s="517"/>
      <c r="O38" s="518"/>
      <c r="P38" s="519"/>
      <c r="Q38" s="520"/>
      <c r="R38" s="521"/>
      <c r="S38" s="522"/>
      <c r="T38" s="523"/>
      <c r="U38" s="262"/>
      <c r="V38" s="524"/>
      <c r="W38" s="262">
        <f t="shared" si="8"/>
        <v>0</v>
      </c>
      <c r="X38" s="262">
        <f t="shared" si="14"/>
        <v>0</v>
      </c>
      <c r="Y38" s="262">
        <f>W38*3.95</f>
        <v>0</v>
      </c>
      <c r="Z38" s="305">
        <f t="shared" si="11"/>
        <v>0</v>
      </c>
    </row>
    <row r="39" ht="99.75" customHeight="1">
      <c r="B39" s="391" t="s">
        <v>377</v>
      </c>
      <c r="C39" s="273"/>
      <c r="D39" s="273">
        <v>3.0</v>
      </c>
      <c r="E39" s="273" t="s">
        <v>607</v>
      </c>
      <c r="F39" s="246">
        <v>165.0</v>
      </c>
      <c r="G39" s="359">
        <v>1.57</v>
      </c>
      <c r="H39" s="246">
        <f t="shared" si="7"/>
        <v>259.05</v>
      </c>
      <c r="I39" s="512"/>
      <c r="J39" s="513"/>
      <c r="K39" s="514"/>
      <c r="L39" s="515"/>
      <c r="M39" s="516"/>
      <c r="N39" s="517"/>
      <c r="O39" s="518"/>
      <c r="P39" s="519"/>
      <c r="Q39" s="520"/>
      <c r="R39" s="521"/>
      <c r="S39" s="522"/>
      <c r="T39" s="523"/>
      <c r="U39" s="262"/>
      <c r="V39" s="524"/>
      <c r="W39" s="262">
        <f t="shared" si="8"/>
        <v>0</v>
      </c>
      <c r="X39" s="262">
        <f t="shared" si="14"/>
        <v>0</v>
      </c>
      <c r="Y39" s="262">
        <f>W39*2.4</f>
        <v>0</v>
      </c>
      <c r="Z39" s="305">
        <f t="shared" si="11"/>
        <v>0</v>
      </c>
    </row>
    <row r="40" ht="99.75" customHeight="1">
      <c r="B40" s="391" t="s">
        <v>379</v>
      </c>
      <c r="C40" s="273"/>
      <c r="D40" s="273">
        <v>3.0</v>
      </c>
      <c r="E40" s="273" t="s">
        <v>608</v>
      </c>
      <c r="F40" s="246">
        <v>245.0</v>
      </c>
      <c r="G40" s="359">
        <v>1.57</v>
      </c>
      <c r="H40" s="246">
        <f t="shared" si="7"/>
        <v>384.65</v>
      </c>
      <c r="I40" s="512"/>
      <c r="J40" s="513"/>
      <c r="K40" s="514"/>
      <c r="L40" s="515"/>
      <c r="M40" s="516"/>
      <c r="N40" s="517"/>
      <c r="O40" s="518"/>
      <c r="P40" s="519"/>
      <c r="Q40" s="520"/>
      <c r="R40" s="521"/>
      <c r="S40" s="522"/>
      <c r="T40" s="523"/>
      <c r="U40" s="262"/>
      <c r="V40" s="524"/>
      <c r="W40" s="262">
        <f t="shared" si="8"/>
        <v>0</v>
      </c>
      <c r="X40" s="262">
        <f t="shared" si="14"/>
        <v>0</v>
      </c>
      <c r="Y40" s="262">
        <f>W40*3.94</f>
        <v>0</v>
      </c>
      <c r="Z40" s="305">
        <f t="shared" si="11"/>
        <v>0</v>
      </c>
    </row>
    <row r="41" ht="99.75" customHeight="1">
      <c r="B41" s="391" t="s">
        <v>609</v>
      </c>
      <c r="C41" s="429"/>
      <c r="D41" s="273">
        <v>5.0</v>
      </c>
      <c r="E41" s="273" t="s">
        <v>610</v>
      </c>
      <c r="F41" s="246">
        <v>195.0</v>
      </c>
      <c r="G41" s="359">
        <v>1.57</v>
      </c>
      <c r="H41" s="246">
        <f t="shared" si="7"/>
        <v>306.15</v>
      </c>
      <c r="I41" s="512"/>
      <c r="J41" s="513"/>
      <c r="K41" s="514"/>
      <c r="L41" s="515"/>
      <c r="M41" s="516"/>
      <c r="N41" s="517"/>
      <c r="O41" s="518"/>
      <c r="P41" s="519"/>
      <c r="Q41" s="520"/>
      <c r="R41" s="521"/>
      <c r="S41" s="522"/>
      <c r="T41" s="523"/>
      <c r="U41" s="262"/>
      <c r="V41" s="524"/>
      <c r="W41" s="262">
        <f t="shared" si="8"/>
        <v>0</v>
      </c>
      <c r="X41" s="262">
        <f t="shared" si="14"/>
        <v>0</v>
      </c>
      <c r="Y41" s="262">
        <f>W41*2.55</f>
        <v>0</v>
      </c>
      <c r="Z41" s="305">
        <f t="shared" si="11"/>
        <v>0</v>
      </c>
    </row>
    <row r="42" ht="99.75" customHeight="1">
      <c r="B42" s="391" t="s">
        <v>538</v>
      </c>
      <c r="C42" s="429"/>
      <c r="D42" s="273">
        <v>5.0</v>
      </c>
      <c r="E42" s="273" t="s">
        <v>611</v>
      </c>
      <c r="F42" s="246">
        <v>252.0</v>
      </c>
      <c r="G42" s="359">
        <v>1.57</v>
      </c>
      <c r="H42" s="246">
        <f t="shared" si="7"/>
        <v>395.64</v>
      </c>
      <c r="I42" s="512"/>
      <c r="J42" s="513"/>
      <c r="K42" s="514"/>
      <c r="L42" s="515"/>
      <c r="M42" s="516"/>
      <c r="N42" s="517"/>
      <c r="O42" s="518"/>
      <c r="P42" s="519"/>
      <c r="Q42" s="520"/>
      <c r="R42" s="521"/>
      <c r="S42" s="522"/>
      <c r="T42" s="523"/>
      <c r="U42" s="262"/>
      <c r="V42" s="524"/>
      <c r="W42" s="262">
        <f t="shared" si="8"/>
        <v>0</v>
      </c>
      <c r="X42" s="262">
        <f>W42*D42</f>
        <v>0</v>
      </c>
      <c r="Y42" s="262">
        <f>W42*3.66</f>
        <v>0</v>
      </c>
      <c r="Z42" s="305">
        <f t="shared" si="11"/>
        <v>0</v>
      </c>
    </row>
    <row r="43" ht="99.75" customHeight="1">
      <c r="B43" s="391" t="s">
        <v>612</v>
      </c>
      <c r="C43" s="429"/>
      <c r="D43" s="273">
        <v>4.0</v>
      </c>
      <c r="E43" s="273" t="s">
        <v>613</v>
      </c>
      <c r="F43" s="246">
        <v>243.0</v>
      </c>
      <c r="G43" s="359">
        <v>1.57</v>
      </c>
      <c r="H43" s="246">
        <f t="shared" si="7"/>
        <v>381.51</v>
      </c>
      <c r="I43" s="512"/>
      <c r="J43" s="513"/>
      <c r="K43" s="514"/>
      <c r="L43" s="515"/>
      <c r="M43" s="516"/>
      <c r="N43" s="517"/>
      <c r="O43" s="518"/>
      <c r="P43" s="519"/>
      <c r="Q43" s="520"/>
      <c r="R43" s="521"/>
      <c r="S43" s="522"/>
      <c r="T43" s="523"/>
      <c r="U43" s="262"/>
      <c r="V43" s="524"/>
      <c r="W43" s="262">
        <f t="shared" si="8"/>
        <v>0</v>
      </c>
      <c r="X43" s="262">
        <f t="shared" ref="X43:X55" si="15">D43*W43</f>
        <v>0</v>
      </c>
      <c r="Y43" s="262">
        <f>W43*3.7</f>
        <v>0</v>
      </c>
      <c r="Z43" s="305">
        <f t="shared" si="11"/>
        <v>0</v>
      </c>
    </row>
    <row r="44" ht="99.75" customHeight="1">
      <c r="B44" s="391" t="s">
        <v>614</v>
      </c>
      <c r="C44" s="273"/>
      <c r="D44" s="273">
        <v>5.0</v>
      </c>
      <c r="E44" s="273" t="s">
        <v>615</v>
      </c>
      <c r="F44" s="246">
        <v>150.0</v>
      </c>
      <c r="G44" s="359">
        <v>1.57</v>
      </c>
      <c r="H44" s="246">
        <f t="shared" si="7"/>
        <v>235.5</v>
      </c>
      <c r="I44" s="512"/>
      <c r="J44" s="513"/>
      <c r="K44" s="514"/>
      <c r="L44" s="515"/>
      <c r="M44" s="516"/>
      <c r="N44" s="517"/>
      <c r="O44" s="518"/>
      <c r="P44" s="519"/>
      <c r="Q44" s="520"/>
      <c r="R44" s="521"/>
      <c r="S44" s="522"/>
      <c r="T44" s="523"/>
      <c r="U44" s="262"/>
      <c r="V44" s="524"/>
      <c r="W44" s="262">
        <f t="shared" si="8"/>
        <v>0</v>
      </c>
      <c r="X44" s="262">
        <f t="shared" si="15"/>
        <v>0</v>
      </c>
      <c r="Y44" s="262">
        <f>W44*2.62</f>
        <v>0</v>
      </c>
      <c r="Z44" s="305">
        <f t="shared" si="11"/>
        <v>0</v>
      </c>
    </row>
    <row r="45" ht="99.75" customHeight="1">
      <c r="B45" s="391" t="s">
        <v>616</v>
      </c>
      <c r="C45" s="273"/>
      <c r="D45" s="273">
        <v>5.0</v>
      </c>
      <c r="E45" s="273" t="s">
        <v>617</v>
      </c>
      <c r="F45" s="246">
        <v>167.0</v>
      </c>
      <c r="G45" s="359">
        <v>1.57</v>
      </c>
      <c r="H45" s="246">
        <f t="shared" si="7"/>
        <v>262.19</v>
      </c>
      <c r="I45" s="512"/>
      <c r="J45" s="513"/>
      <c r="K45" s="514"/>
      <c r="L45" s="515"/>
      <c r="M45" s="516"/>
      <c r="N45" s="517"/>
      <c r="O45" s="518"/>
      <c r="P45" s="519"/>
      <c r="Q45" s="520"/>
      <c r="R45" s="521"/>
      <c r="S45" s="522"/>
      <c r="T45" s="523"/>
      <c r="U45" s="262"/>
      <c r="V45" s="524"/>
      <c r="W45" s="262">
        <f t="shared" si="8"/>
        <v>0</v>
      </c>
      <c r="X45" s="262">
        <f t="shared" si="15"/>
        <v>0</v>
      </c>
      <c r="Y45" s="262">
        <f>W45*2.1</f>
        <v>0</v>
      </c>
      <c r="Z45" s="305">
        <f t="shared" si="11"/>
        <v>0</v>
      </c>
    </row>
    <row r="46" ht="99.75" customHeight="1">
      <c r="B46" s="391" t="s">
        <v>618</v>
      </c>
      <c r="C46" s="273"/>
      <c r="D46" s="273">
        <v>5.0</v>
      </c>
      <c r="E46" s="273" t="s">
        <v>619</v>
      </c>
      <c r="F46" s="246">
        <v>167.0</v>
      </c>
      <c r="G46" s="359">
        <v>1.57</v>
      </c>
      <c r="H46" s="246">
        <f t="shared" si="7"/>
        <v>262.19</v>
      </c>
      <c r="I46" s="512"/>
      <c r="J46" s="513"/>
      <c r="K46" s="514"/>
      <c r="L46" s="515"/>
      <c r="M46" s="516"/>
      <c r="N46" s="517"/>
      <c r="O46" s="518"/>
      <c r="P46" s="519"/>
      <c r="Q46" s="520"/>
      <c r="R46" s="521"/>
      <c r="S46" s="522"/>
      <c r="T46" s="523"/>
      <c r="U46" s="262"/>
      <c r="V46" s="524"/>
      <c r="W46" s="262">
        <f t="shared" si="8"/>
        <v>0</v>
      </c>
      <c r="X46" s="262">
        <f t="shared" si="15"/>
        <v>0</v>
      </c>
      <c r="Y46" s="262">
        <f>W46*2.02</f>
        <v>0</v>
      </c>
      <c r="Z46" s="305">
        <f t="shared" si="11"/>
        <v>0</v>
      </c>
    </row>
    <row r="47" ht="99.75" customHeight="1">
      <c r="B47" s="303" t="s">
        <v>620</v>
      </c>
      <c r="C47" s="273"/>
      <c r="D47" s="273">
        <v>5.0</v>
      </c>
      <c r="E47" s="273" t="s">
        <v>621</v>
      </c>
      <c r="F47" s="246">
        <v>198.0</v>
      </c>
      <c r="G47" s="359">
        <v>1.57</v>
      </c>
      <c r="H47" s="246">
        <f t="shared" si="7"/>
        <v>310.86</v>
      </c>
      <c r="I47" s="512"/>
      <c r="J47" s="513"/>
      <c r="K47" s="514"/>
      <c r="L47" s="515"/>
      <c r="M47" s="516"/>
      <c r="N47" s="517"/>
      <c r="O47" s="518"/>
      <c r="P47" s="519"/>
      <c r="Q47" s="520"/>
      <c r="R47" s="521"/>
      <c r="S47" s="522"/>
      <c r="T47" s="523"/>
      <c r="U47" s="262"/>
      <c r="V47" s="524"/>
      <c r="W47" s="262">
        <f t="shared" si="8"/>
        <v>0</v>
      </c>
      <c r="X47" s="262">
        <f t="shared" si="15"/>
        <v>0</v>
      </c>
      <c r="Y47" s="262">
        <f>W47*2.6</f>
        <v>0</v>
      </c>
      <c r="Z47" s="305">
        <f t="shared" si="11"/>
        <v>0</v>
      </c>
    </row>
    <row r="48" ht="99.75" customHeight="1">
      <c r="B48" s="303" t="s">
        <v>622</v>
      </c>
      <c r="C48" s="273"/>
      <c r="D48" s="273">
        <v>5.0</v>
      </c>
      <c r="E48" s="273" t="s">
        <v>623</v>
      </c>
      <c r="F48" s="246">
        <v>244.0</v>
      </c>
      <c r="G48" s="359">
        <v>1.57</v>
      </c>
      <c r="H48" s="246">
        <f t="shared" si="7"/>
        <v>383.08</v>
      </c>
      <c r="I48" s="512"/>
      <c r="J48" s="513"/>
      <c r="K48" s="514"/>
      <c r="L48" s="515"/>
      <c r="M48" s="516"/>
      <c r="N48" s="517"/>
      <c r="O48" s="518"/>
      <c r="P48" s="519"/>
      <c r="Q48" s="520"/>
      <c r="R48" s="521"/>
      <c r="S48" s="522"/>
      <c r="T48" s="523"/>
      <c r="U48" s="262"/>
      <c r="V48" s="524"/>
      <c r="W48" s="262">
        <f t="shared" si="8"/>
        <v>0</v>
      </c>
      <c r="X48" s="262">
        <f t="shared" si="15"/>
        <v>0</v>
      </c>
      <c r="Y48" s="262">
        <f>W48*3.5</f>
        <v>0</v>
      </c>
      <c r="Z48" s="305">
        <f t="shared" si="11"/>
        <v>0</v>
      </c>
    </row>
    <row r="49" ht="99.75" customHeight="1">
      <c r="B49" s="303" t="s">
        <v>624</v>
      </c>
      <c r="C49" s="273"/>
      <c r="D49" s="273">
        <v>3.0</v>
      </c>
      <c r="E49" s="273" t="s">
        <v>625</v>
      </c>
      <c r="F49" s="246">
        <v>167.0</v>
      </c>
      <c r="G49" s="359">
        <v>1.57</v>
      </c>
      <c r="H49" s="246">
        <f t="shared" si="7"/>
        <v>262.19</v>
      </c>
      <c r="I49" s="512"/>
      <c r="J49" s="513"/>
      <c r="K49" s="514"/>
      <c r="L49" s="515"/>
      <c r="M49" s="516"/>
      <c r="N49" s="517"/>
      <c r="O49" s="518"/>
      <c r="P49" s="519"/>
      <c r="Q49" s="520"/>
      <c r="R49" s="521"/>
      <c r="S49" s="522"/>
      <c r="T49" s="523"/>
      <c r="U49" s="262"/>
      <c r="V49" s="524"/>
      <c r="W49" s="262">
        <f t="shared" si="8"/>
        <v>0</v>
      </c>
      <c r="X49" s="262">
        <f t="shared" si="15"/>
        <v>0</v>
      </c>
      <c r="Y49" s="262">
        <f>W49*2.44</f>
        <v>0</v>
      </c>
      <c r="Z49" s="305">
        <f t="shared" si="11"/>
        <v>0</v>
      </c>
    </row>
    <row r="50" ht="99.75" customHeight="1">
      <c r="B50" s="303" t="s">
        <v>626</v>
      </c>
      <c r="C50" s="273"/>
      <c r="D50" s="273">
        <v>2.0</v>
      </c>
      <c r="E50" s="273" t="s">
        <v>627</v>
      </c>
      <c r="F50" s="246">
        <v>221.0</v>
      </c>
      <c r="G50" s="359">
        <v>1.57</v>
      </c>
      <c r="H50" s="246">
        <f t="shared" si="7"/>
        <v>346.97</v>
      </c>
      <c r="I50" s="512"/>
      <c r="J50" s="513"/>
      <c r="K50" s="514"/>
      <c r="L50" s="515"/>
      <c r="M50" s="516"/>
      <c r="N50" s="517"/>
      <c r="O50" s="518"/>
      <c r="P50" s="519"/>
      <c r="Q50" s="520"/>
      <c r="R50" s="521"/>
      <c r="S50" s="522"/>
      <c r="T50" s="523"/>
      <c r="U50" s="262"/>
      <c r="V50" s="524"/>
      <c r="W50" s="262">
        <f t="shared" si="8"/>
        <v>0</v>
      </c>
      <c r="X50" s="262">
        <f t="shared" si="15"/>
        <v>0</v>
      </c>
      <c r="Y50" s="262">
        <f>W50*3.72</f>
        <v>0</v>
      </c>
      <c r="Z50" s="305">
        <f t="shared" si="11"/>
        <v>0</v>
      </c>
    </row>
    <row r="51" ht="99.75" customHeight="1">
      <c r="B51" s="391" t="s">
        <v>628</v>
      </c>
      <c r="C51" s="273"/>
      <c r="D51" s="273">
        <v>2.0</v>
      </c>
      <c r="E51" s="273" t="s">
        <v>629</v>
      </c>
      <c r="F51" s="246">
        <v>169.0</v>
      </c>
      <c r="G51" s="359">
        <v>1.57</v>
      </c>
      <c r="H51" s="246">
        <f t="shared" si="7"/>
        <v>265.33</v>
      </c>
      <c r="I51" s="512"/>
      <c r="J51" s="513"/>
      <c r="K51" s="514"/>
      <c r="L51" s="515"/>
      <c r="M51" s="516"/>
      <c r="N51" s="517"/>
      <c r="O51" s="518"/>
      <c r="P51" s="519"/>
      <c r="Q51" s="520"/>
      <c r="R51" s="521"/>
      <c r="S51" s="522"/>
      <c r="T51" s="523"/>
      <c r="U51" s="262"/>
      <c r="V51" s="524"/>
      <c r="W51" s="262">
        <f t="shared" si="8"/>
        <v>0</v>
      </c>
      <c r="X51" s="262">
        <f t="shared" si="15"/>
        <v>0</v>
      </c>
      <c r="Y51" s="262">
        <f>W51*2.73</f>
        <v>0</v>
      </c>
      <c r="Z51" s="305">
        <f t="shared" si="11"/>
        <v>0</v>
      </c>
    </row>
    <row r="52" ht="99.75" customHeight="1">
      <c r="B52" s="391" t="s">
        <v>630</v>
      </c>
      <c r="C52" s="273"/>
      <c r="D52" s="273">
        <v>2.0</v>
      </c>
      <c r="E52" s="273" t="s">
        <v>631</v>
      </c>
      <c r="F52" s="246">
        <v>147.0</v>
      </c>
      <c r="G52" s="359">
        <v>1.57</v>
      </c>
      <c r="H52" s="246">
        <f t="shared" si="7"/>
        <v>230.79</v>
      </c>
      <c r="I52" s="512"/>
      <c r="J52" s="513"/>
      <c r="K52" s="514"/>
      <c r="L52" s="515"/>
      <c r="M52" s="516"/>
      <c r="N52" s="517"/>
      <c r="O52" s="518"/>
      <c r="P52" s="519"/>
      <c r="Q52" s="520"/>
      <c r="R52" s="521"/>
      <c r="S52" s="522"/>
      <c r="T52" s="523"/>
      <c r="U52" s="262"/>
      <c r="V52" s="524"/>
      <c r="W52" s="262">
        <f t="shared" si="8"/>
        <v>0</v>
      </c>
      <c r="X52" s="262">
        <f t="shared" si="15"/>
        <v>0</v>
      </c>
      <c r="Y52" s="262">
        <f>W52*2.8</f>
        <v>0</v>
      </c>
      <c r="Z52" s="305">
        <f t="shared" si="11"/>
        <v>0</v>
      </c>
    </row>
    <row r="53" ht="99.75" customHeight="1">
      <c r="B53" s="391" t="s">
        <v>632</v>
      </c>
      <c r="C53" s="429"/>
      <c r="D53" s="273">
        <v>2.0</v>
      </c>
      <c r="E53" s="273" t="s">
        <v>633</v>
      </c>
      <c r="F53" s="246">
        <v>137.0</v>
      </c>
      <c r="G53" s="359">
        <v>1.57</v>
      </c>
      <c r="H53" s="246">
        <f t="shared" si="7"/>
        <v>215.09</v>
      </c>
      <c r="I53" s="512"/>
      <c r="J53" s="513"/>
      <c r="K53" s="514"/>
      <c r="L53" s="515"/>
      <c r="M53" s="516"/>
      <c r="N53" s="517"/>
      <c r="O53" s="518"/>
      <c r="P53" s="519"/>
      <c r="Q53" s="520"/>
      <c r="R53" s="521"/>
      <c r="S53" s="522"/>
      <c r="T53" s="523"/>
      <c r="U53" s="262"/>
      <c r="V53" s="524"/>
      <c r="W53" s="262">
        <f t="shared" si="8"/>
        <v>0</v>
      </c>
      <c r="X53" s="262">
        <f t="shared" si="15"/>
        <v>0</v>
      </c>
      <c r="Y53" s="262">
        <f>W53*3.12</f>
        <v>0</v>
      </c>
      <c r="Z53" s="305">
        <f t="shared" si="11"/>
        <v>0</v>
      </c>
    </row>
    <row r="54" ht="99.75" customHeight="1">
      <c r="B54" s="391" t="s">
        <v>634</v>
      </c>
      <c r="C54" s="429"/>
      <c r="D54" s="273">
        <v>2.0</v>
      </c>
      <c r="E54" s="273" t="s">
        <v>635</v>
      </c>
      <c r="F54" s="246">
        <v>156.0</v>
      </c>
      <c r="G54" s="359">
        <v>1.57</v>
      </c>
      <c r="H54" s="246">
        <f t="shared" si="7"/>
        <v>244.92</v>
      </c>
      <c r="I54" s="512"/>
      <c r="J54" s="513"/>
      <c r="K54" s="514"/>
      <c r="L54" s="515"/>
      <c r="M54" s="516"/>
      <c r="N54" s="517"/>
      <c r="O54" s="518"/>
      <c r="P54" s="519"/>
      <c r="Q54" s="520"/>
      <c r="R54" s="521"/>
      <c r="S54" s="522"/>
      <c r="T54" s="523"/>
      <c r="U54" s="262"/>
      <c r="V54" s="524"/>
      <c r="W54" s="262">
        <f t="shared" si="8"/>
        <v>0</v>
      </c>
      <c r="X54" s="262">
        <f t="shared" si="15"/>
        <v>0</v>
      </c>
      <c r="Y54" s="262">
        <f>W54*2.11</f>
        <v>0</v>
      </c>
      <c r="Z54" s="305">
        <f t="shared" si="11"/>
        <v>0</v>
      </c>
    </row>
    <row r="55" ht="99.75" customHeight="1">
      <c r="B55" s="476" t="s">
        <v>636</v>
      </c>
      <c r="C55" s="429"/>
      <c r="D55" s="225">
        <v>2.0</v>
      </c>
      <c r="E55" s="225" t="s">
        <v>637</v>
      </c>
      <c r="F55" s="246">
        <v>247.0</v>
      </c>
      <c r="G55" s="359">
        <v>1.57</v>
      </c>
      <c r="H55" s="246">
        <f t="shared" si="7"/>
        <v>387.79</v>
      </c>
      <c r="I55" s="526"/>
      <c r="J55" s="527"/>
      <c r="K55" s="528"/>
      <c r="L55" s="529"/>
      <c r="M55" s="530"/>
      <c r="N55" s="531"/>
      <c r="O55" s="532"/>
      <c r="P55" s="533"/>
      <c r="Q55" s="534"/>
      <c r="R55" s="535"/>
      <c r="S55" s="536"/>
      <c r="T55" s="537"/>
      <c r="U55" s="538"/>
      <c r="V55" s="539"/>
      <c r="W55" s="538">
        <f t="shared" si="8"/>
        <v>0</v>
      </c>
      <c r="X55" s="538">
        <f t="shared" si="15"/>
        <v>0</v>
      </c>
      <c r="Y55" s="538">
        <f>W55*4.3</f>
        <v>0</v>
      </c>
      <c r="Z55" s="540">
        <f t="shared" si="11"/>
        <v>0</v>
      </c>
    </row>
    <row r="56" ht="15.75" customHeight="1">
      <c r="H56" s="1"/>
      <c r="I56" s="556">
        <f t="shared" ref="I56:Z56" si="16">SUM(I23:I55)</f>
        <v>0</v>
      </c>
      <c r="J56" s="557">
        <f t="shared" si="16"/>
        <v>0</v>
      </c>
      <c r="K56" s="558">
        <f t="shared" si="16"/>
        <v>0</v>
      </c>
      <c r="L56" s="558">
        <f t="shared" si="16"/>
        <v>0</v>
      </c>
      <c r="M56" s="558">
        <f t="shared" si="16"/>
        <v>0</v>
      </c>
      <c r="N56" s="558">
        <f t="shared" si="16"/>
        <v>0</v>
      </c>
      <c r="O56" s="558">
        <f t="shared" si="16"/>
        <v>0</v>
      </c>
      <c r="P56" s="558">
        <f t="shared" si="16"/>
        <v>0</v>
      </c>
      <c r="Q56" s="558">
        <f t="shared" si="16"/>
        <v>0</v>
      </c>
      <c r="R56" s="558">
        <f t="shared" si="16"/>
        <v>0</v>
      </c>
      <c r="S56" s="558">
        <f t="shared" si="16"/>
        <v>0</v>
      </c>
      <c r="T56" s="558">
        <f t="shared" si="16"/>
        <v>0</v>
      </c>
      <c r="U56" s="558">
        <f t="shared" si="16"/>
        <v>0</v>
      </c>
      <c r="V56" s="558">
        <f t="shared" si="16"/>
        <v>0</v>
      </c>
      <c r="W56" s="558">
        <f t="shared" si="16"/>
        <v>0</v>
      </c>
      <c r="X56" s="558">
        <f t="shared" si="16"/>
        <v>0</v>
      </c>
      <c r="Y56" s="558">
        <f t="shared" si="16"/>
        <v>0</v>
      </c>
      <c r="Z56" s="559">
        <f t="shared" si="16"/>
        <v>0</v>
      </c>
    </row>
    <row r="57" ht="15.75" customHeight="1">
      <c r="H57" s="1"/>
      <c r="Z57" s="36"/>
    </row>
    <row r="58" ht="15.75" customHeight="1">
      <c r="H58" s="1"/>
      <c r="Z58" s="36"/>
    </row>
    <row r="59" ht="15.75" customHeight="1">
      <c r="H59" s="1"/>
      <c r="Z59" s="36"/>
    </row>
    <row r="60" ht="15.75" customHeight="1">
      <c r="H60" s="1"/>
      <c r="Z60" s="36"/>
    </row>
    <row r="61" ht="15.75" customHeight="1">
      <c r="H61" s="1"/>
      <c r="Z61" s="36"/>
    </row>
    <row r="62" ht="15.75" customHeight="1">
      <c r="H62" s="1"/>
      <c r="Z62" s="36"/>
    </row>
    <row r="63" ht="15.75" customHeight="1">
      <c r="H63" s="1"/>
      <c r="Z63" s="36"/>
    </row>
    <row r="64" ht="15.75" customHeight="1">
      <c r="H64" s="1"/>
      <c r="Z64" s="36"/>
    </row>
    <row r="65" ht="15.75" customHeight="1">
      <c r="H65" s="1"/>
      <c r="Z65" s="36"/>
    </row>
    <row r="66" ht="15.75" customHeight="1">
      <c r="H66" s="1"/>
      <c r="Z66" s="36"/>
    </row>
    <row r="67" ht="15.75" customHeight="1">
      <c r="H67" s="1"/>
      <c r="Z67" s="36"/>
    </row>
    <row r="68" ht="15.75" customHeight="1">
      <c r="H68" s="1"/>
      <c r="Z68" s="36"/>
    </row>
    <row r="69" ht="15.75" customHeight="1">
      <c r="H69" s="1"/>
      <c r="Z69" s="36"/>
    </row>
    <row r="70" ht="15.75" customHeight="1">
      <c r="H70" s="1"/>
      <c r="Z70" s="36"/>
    </row>
    <row r="71" ht="15.75" customHeight="1">
      <c r="H71" s="1"/>
      <c r="Z71" s="36"/>
    </row>
    <row r="72" ht="15.75" customHeight="1">
      <c r="H72" s="1"/>
      <c r="Z72" s="36"/>
    </row>
    <row r="73" ht="15.75" customHeight="1">
      <c r="H73" s="1"/>
      <c r="Z73" s="36"/>
    </row>
    <row r="74" ht="15.75" customHeight="1">
      <c r="H74" s="1"/>
      <c r="Z74" s="36"/>
    </row>
    <row r="75" ht="15.75" customHeight="1">
      <c r="H75" s="1"/>
      <c r="Z75" s="36"/>
    </row>
    <row r="76" ht="15.75" customHeight="1">
      <c r="H76" s="1"/>
      <c r="Z76" s="36"/>
    </row>
    <row r="77" ht="15.75" customHeight="1">
      <c r="H77" s="1"/>
      <c r="Z77" s="36"/>
    </row>
    <row r="78" ht="15.75" customHeight="1">
      <c r="H78" s="1"/>
      <c r="Z78" s="36"/>
    </row>
    <row r="79" ht="15.75" customHeight="1">
      <c r="H79" s="1"/>
      <c r="Z79" s="36"/>
    </row>
    <row r="80" ht="15.75" customHeight="1">
      <c r="H80" s="1"/>
      <c r="Z80" s="36"/>
    </row>
    <row r="81" ht="15.75" customHeight="1">
      <c r="H81" s="1"/>
      <c r="Z81" s="36"/>
    </row>
    <row r="82" ht="15.75" customHeight="1">
      <c r="H82" s="1"/>
      <c r="Z82" s="36"/>
    </row>
    <row r="83" ht="15.75" customHeight="1">
      <c r="H83" s="1"/>
      <c r="Z83" s="36"/>
    </row>
    <row r="84" ht="15.75" customHeight="1">
      <c r="H84" s="1"/>
      <c r="Z84" s="36"/>
    </row>
    <row r="85" ht="15.75" customHeight="1">
      <c r="H85" s="1"/>
      <c r="Z85" s="36"/>
    </row>
    <row r="86" ht="15.75" customHeight="1">
      <c r="H86" s="1"/>
      <c r="Z86" s="36"/>
    </row>
    <row r="87" ht="15.75" customHeight="1">
      <c r="H87" s="1"/>
      <c r="Z87" s="36"/>
    </row>
    <row r="88" ht="15.75" customHeight="1">
      <c r="H88" s="1"/>
      <c r="Z88" s="36"/>
    </row>
    <row r="89" ht="15.75" customHeight="1">
      <c r="H89" s="1"/>
      <c r="Z89" s="36"/>
    </row>
    <row r="90" ht="15.75" customHeight="1">
      <c r="H90" s="1"/>
      <c r="Z90" s="36"/>
    </row>
    <row r="91" ht="15.75" customHeight="1">
      <c r="H91" s="1"/>
      <c r="Z91" s="36"/>
    </row>
    <row r="92" ht="15.75" customHeight="1">
      <c r="H92" s="1"/>
      <c r="Z92" s="36"/>
    </row>
    <row r="93" ht="15.75" customHeight="1">
      <c r="H93" s="1"/>
      <c r="Z93" s="36"/>
    </row>
    <row r="94" ht="15.75" customHeight="1">
      <c r="H94" s="1"/>
      <c r="Z94" s="36"/>
    </row>
    <row r="95" ht="15.75" customHeight="1">
      <c r="H95" s="1"/>
      <c r="Z95" s="36"/>
    </row>
    <row r="96" ht="15.75" customHeight="1">
      <c r="H96" s="1"/>
      <c r="Z96" s="36"/>
    </row>
    <row r="97" ht="15.75" customHeight="1">
      <c r="H97" s="1"/>
      <c r="Z97" s="36"/>
    </row>
    <row r="98" ht="15.75" customHeight="1">
      <c r="H98" s="1"/>
      <c r="Z98" s="36"/>
    </row>
    <row r="99" ht="15.75" customHeight="1">
      <c r="H99" s="1"/>
      <c r="Z99" s="36"/>
    </row>
    <row r="100" ht="15.75" customHeight="1">
      <c r="H100" s="1"/>
      <c r="Z100" s="36"/>
    </row>
    <row r="101" ht="15.75" customHeight="1">
      <c r="H101" s="1"/>
      <c r="Z101" s="36"/>
    </row>
    <row r="102" ht="15.75" customHeight="1">
      <c r="H102" s="1"/>
      <c r="Z102" s="36"/>
    </row>
    <row r="103" ht="15.75" customHeight="1">
      <c r="H103" s="1"/>
      <c r="Z103" s="36"/>
    </row>
    <row r="104" ht="15.75" customHeight="1">
      <c r="H104" s="1"/>
      <c r="Z104" s="36"/>
    </row>
    <row r="105" ht="15.75" customHeight="1">
      <c r="H105" s="1"/>
      <c r="Z105" s="36"/>
    </row>
    <row r="106" ht="15.75" customHeight="1">
      <c r="H106" s="1"/>
      <c r="Z106" s="36"/>
    </row>
    <row r="107" ht="15.75" customHeight="1">
      <c r="H107" s="1"/>
      <c r="Z107" s="36"/>
    </row>
    <row r="108" ht="15.75" customHeight="1">
      <c r="H108" s="1"/>
      <c r="Z108" s="36"/>
    </row>
    <row r="109" ht="15.75" customHeight="1">
      <c r="H109" s="1"/>
      <c r="Z109" s="36"/>
    </row>
    <row r="110" ht="15.75" customHeight="1">
      <c r="H110" s="1"/>
      <c r="Z110" s="36"/>
    </row>
    <row r="111" ht="15.75" customHeight="1">
      <c r="H111" s="1"/>
      <c r="Z111" s="36"/>
    </row>
    <row r="112" ht="15.75" customHeight="1">
      <c r="H112" s="1"/>
      <c r="Z112" s="36"/>
    </row>
    <row r="113" ht="15.75" customHeight="1">
      <c r="H113" s="1"/>
      <c r="Z113" s="36"/>
    </row>
    <row r="114" ht="15.75" customHeight="1">
      <c r="H114" s="1"/>
      <c r="Z114" s="36"/>
    </row>
    <row r="115" ht="15.75" customHeight="1">
      <c r="H115" s="1"/>
      <c r="Z115" s="36"/>
    </row>
    <row r="116" ht="15.75" customHeight="1">
      <c r="H116" s="1"/>
      <c r="Z116" s="36"/>
    </row>
    <row r="117" ht="15.75" customHeight="1">
      <c r="H117" s="1"/>
      <c r="Z117" s="36"/>
    </row>
    <row r="118" ht="15.75" customHeight="1">
      <c r="H118" s="1"/>
      <c r="Z118" s="36"/>
    </row>
    <row r="119" ht="15.75" customHeight="1">
      <c r="H119" s="1"/>
      <c r="Z119" s="36"/>
    </row>
    <row r="120" ht="15.75" customHeight="1">
      <c r="H120" s="1"/>
      <c r="Z120" s="36"/>
    </row>
    <row r="121" ht="15.75" customHeight="1">
      <c r="H121" s="1"/>
      <c r="Z121" s="36"/>
    </row>
    <row r="122" ht="15.75" customHeight="1">
      <c r="H122" s="1"/>
      <c r="Z122" s="36"/>
    </row>
    <row r="123" ht="15.75" customHeight="1">
      <c r="H123" s="1"/>
      <c r="Z123" s="36"/>
    </row>
    <row r="124" ht="15.75" customHeight="1">
      <c r="H124" s="1"/>
      <c r="Z124" s="36"/>
    </row>
    <row r="125" ht="15.75" customHeight="1">
      <c r="H125" s="1"/>
      <c r="Z125" s="36"/>
    </row>
    <row r="126" ht="15.75" customHeight="1">
      <c r="H126" s="1"/>
      <c r="Z126" s="36"/>
    </row>
    <row r="127" ht="15.75" customHeight="1">
      <c r="H127" s="1"/>
      <c r="Z127" s="36"/>
    </row>
    <row r="128" ht="15.75" customHeight="1">
      <c r="H128" s="1"/>
      <c r="Z128" s="36"/>
    </row>
    <row r="129" ht="15.75" customHeight="1">
      <c r="H129" s="1"/>
      <c r="Z129" s="36"/>
    </row>
    <row r="130" ht="15.75" customHeight="1">
      <c r="H130" s="1"/>
      <c r="Z130" s="36"/>
    </row>
    <row r="131" ht="15.75" customHeight="1">
      <c r="H131" s="1"/>
      <c r="Z131" s="36"/>
    </row>
    <row r="132" ht="15.75" customHeight="1">
      <c r="H132" s="1"/>
      <c r="Z132" s="36"/>
    </row>
    <row r="133" ht="15.75" customHeight="1">
      <c r="H133" s="1"/>
      <c r="Z133" s="36"/>
    </row>
    <row r="134" ht="15.75" customHeight="1">
      <c r="H134" s="1"/>
      <c r="Z134" s="36"/>
    </row>
    <row r="135" ht="15.75" customHeight="1">
      <c r="H135" s="1"/>
      <c r="Z135" s="36"/>
    </row>
    <row r="136" ht="15.75" customHeight="1">
      <c r="H136" s="1"/>
      <c r="Z136" s="36"/>
    </row>
    <row r="137" ht="15.75" customHeight="1">
      <c r="H137" s="1"/>
      <c r="Z137" s="36"/>
    </row>
    <row r="138" ht="15.75" customHeight="1">
      <c r="H138" s="1"/>
      <c r="Z138" s="36"/>
    </row>
    <row r="139" ht="15.75" customHeight="1">
      <c r="H139" s="1"/>
      <c r="Z139" s="36"/>
    </row>
    <row r="140" ht="15.75" customHeight="1">
      <c r="H140" s="1"/>
      <c r="Z140" s="36"/>
    </row>
    <row r="141" ht="15.75" customHeight="1">
      <c r="H141" s="1"/>
      <c r="Z141" s="36"/>
    </row>
    <row r="142" ht="15.75" customHeight="1">
      <c r="H142" s="1"/>
      <c r="Z142" s="36"/>
    </row>
    <row r="143" ht="15.75" customHeight="1">
      <c r="H143" s="1"/>
      <c r="Z143" s="36"/>
    </row>
    <row r="144" ht="15.75" customHeight="1">
      <c r="H144" s="1"/>
      <c r="Z144" s="36"/>
    </row>
    <row r="145" ht="15.75" customHeight="1">
      <c r="H145" s="1"/>
      <c r="Z145" s="36"/>
    </row>
    <row r="146" ht="15.75" customHeight="1">
      <c r="H146" s="1"/>
      <c r="Z146" s="36"/>
    </row>
    <row r="147" ht="15.75" customHeight="1">
      <c r="H147" s="1"/>
      <c r="Z147" s="36"/>
    </row>
    <row r="148" ht="15.75" customHeight="1">
      <c r="H148" s="1"/>
      <c r="Z148" s="36"/>
    </row>
    <row r="149" ht="15.75" customHeight="1">
      <c r="H149" s="1"/>
      <c r="Z149" s="36"/>
    </row>
    <row r="150" ht="15.75" customHeight="1">
      <c r="H150" s="1"/>
      <c r="Z150" s="36"/>
    </row>
    <row r="151" ht="15.75" customHeight="1">
      <c r="H151" s="1"/>
      <c r="Z151" s="36"/>
    </row>
    <row r="152" ht="15.75" customHeight="1">
      <c r="H152" s="1"/>
      <c r="Z152" s="36"/>
    </row>
    <row r="153" ht="15.75" customHeight="1">
      <c r="H153" s="1"/>
      <c r="Z153" s="36"/>
    </row>
    <row r="154" ht="15.75" customHeight="1">
      <c r="H154" s="1"/>
      <c r="Z154" s="36"/>
    </row>
    <row r="155" ht="15.75" customHeight="1">
      <c r="H155" s="1"/>
      <c r="Z155" s="36"/>
    </row>
    <row r="156" ht="15.75" customHeight="1">
      <c r="H156" s="1"/>
      <c r="Z156" s="36"/>
    </row>
    <row r="157" ht="15.75" customHeight="1">
      <c r="H157" s="1"/>
      <c r="Z157" s="36"/>
    </row>
    <row r="158" ht="15.75" customHeight="1">
      <c r="H158" s="1"/>
      <c r="Z158" s="36"/>
    </row>
    <row r="159" ht="15.75" customHeight="1">
      <c r="H159" s="1"/>
      <c r="Z159" s="36"/>
    </row>
    <row r="160" ht="15.75" customHeight="1">
      <c r="H160" s="1"/>
      <c r="Z160" s="36"/>
    </row>
    <row r="161" ht="15.75" customHeight="1">
      <c r="H161" s="1"/>
      <c r="Z161" s="36"/>
    </row>
    <row r="162" ht="15.75" customHeight="1">
      <c r="H162" s="1"/>
      <c r="Z162" s="36"/>
    </row>
    <row r="163" ht="15.75" customHeight="1">
      <c r="H163" s="1"/>
      <c r="Z163" s="36"/>
    </row>
    <row r="164" ht="15.75" customHeight="1">
      <c r="H164" s="1"/>
      <c r="Z164" s="36"/>
    </row>
    <row r="165" ht="15.75" customHeight="1">
      <c r="H165" s="1"/>
      <c r="Z165" s="36"/>
    </row>
    <row r="166" ht="15.75" customHeight="1">
      <c r="H166" s="1"/>
      <c r="Z166" s="36"/>
    </row>
    <row r="167" ht="15.75" customHeight="1">
      <c r="H167" s="1"/>
      <c r="Z167" s="36"/>
    </row>
    <row r="168" ht="15.75" customHeight="1">
      <c r="H168" s="1"/>
      <c r="Z168" s="36"/>
    </row>
    <row r="169" ht="15.75" customHeight="1">
      <c r="H169" s="1"/>
      <c r="Z169" s="36"/>
    </row>
    <row r="170" ht="15.75" customHeight="1">
      <c r="H170" s="1"/>
      <c r="Z170" s="36"/>
    </row>
    <row r="171" ht="15.75" customHeight="1">
      <c r="H171" s="1"/>
      <c r="Z171" s="36"/>
    </row>
    <row r="172" ht="15.75" customHeight="1">
      <c r="H172" s="1"/>
      <c r="Z172" s="36"/>
    </row>
    <row r="173" ht="15.75" customHeight="1">
      <c r="H173" s="1"/>
      <c r="Z173" s="36"/>
    </row>
    <row r="174" ht="15.75" customHeight="1">
      <c r="H174" s="1"/>
      <c r="Z174" s="36"/>
    </row>
    <row r="175" ht="15.75" customHeight="1">
      <c r="H175" s="1"/>
      <c r="Z175" s="36"/>
    </row>
    <row r="176" ht="15.75" customHeight="1">
      <c r="H176" s="1"/>
      <c r="Z176" s="36"/>
    </row>
    <row r="177" ht="15.75" customHeight="1">
      <c r="H177" s="1"/>
      <c r="Z177" s="36"/>
    </row>
    <row r="178" ht="15.75" customHeight="1">
      <c r="H178" s="1"/>
      <c r="Z178" s="36"/>
    </row>
    <row r="179" ht="15.75" customHeight="1">
      <c r="H179" s="1"/>
      <c r="Z179" s="36"/>
    </row>
    <row r="180" ht="15.75" customHeight="1">
      <c r="H180" s="1"/>
      <c r="Z180" s="36"/>
    </row>
    <row r="181" ht="15.75" customHeight="1">
      <c r="H181" s="1"/>
      <c r="Z181" s="36"/>
    </row>
    <row r="182" ht="15.75" customHeight="1">
      <c r="H182" s="1"/>
      <c r="Z182" s="36"/>
    </row>
    <row r="183" ht="15.75" customHeight="1">
      <c r="H183" s="1"/>
      <c r="Z183" s="36"/>
    </row>
    <row r="184" ht="15.75" customHeight="1">
      <c r="H184" s="1"/>
      <c r="Z184" s="36"/>
    </row>
    <row r="185" ht="15.75" customHeight="1">
      <c r="H185" s="1"/>
      <c r="Z185" s="36"/>
    </row>
    <row r="186" ht="15.75" customHeight="1">
      <c r="H186" s="1"/>
      <c r="Z186" s="36"/>
    </row>
    <row r="187" ht="15.75" customHeight="1">
      <c r="H187" s="1"/>
      <c r="Z187" s="36"/>
    </row>
    <row r="188" ht="15.75" customHeight="1">
      <c r="H188" s="1"/>
      <c r="Z188" s="36"/>
    </row>
    <row r="189" ht="15.75" customHeight="1">
      <c r="H189" s="1"/>
      <c r="Z189" s="36"/>
    </row>
    <row r="190" ht="15.75" customHeight="1">
      <c r="H190" s="1"/>
      <c r="Z190" s="36"/>
    </row>
    <row r="191" ht="15.75" customHeight="1">
      <c r="H191" s="1"/>
      <c r="Z191" s="36"/>
    </row>
    <row r="192" ht="15.75" customHeight="1">
      <c r="H192" s="1"/>
      <c r="Z192" s="36"/>
    </row>
    <row r="193" ht="15.75" customHeight="1">
      <c r="H193" s="1"/>
      <c r="Z193" s="36"/>
    </row>
    <row r="194" ht="15.75" customHeight="1">
      <c r="H194" s="1"/>
      <c r="Z194" s="36"/>
    </row>
    <row r="195" ht="15.75" customHeight="1">
      <c r="H195" s="1"/>
      <c r="Z195" s="36"/>
    </row>
    <row r="196" ht="15.75" customHeight="1">
      <c r="H196" s="1"/>
      <c r="Z196" s="36"/>
    </row>
    <row r="197" ht="15.75" customHeight="1">
      <c r="H197" s="1"/>
      <c r="Z197" s="36"/>
    </row>
    <row r="198" ht="15.75" customHeight="1">
      <c r="H198" s="1"/>
      <c r="Z198" s="36"/>
    </row>
    <row r="199" ht="15.75" customHeight="1">
      <c r="H199" s="1"/>
      <c r="Z199" s="36"/>
    </row>
    <row r="200" ht="15.75" customHeight="1">
      <c r="H200" s="1"/>
      <c r="Z200" s="36"/>
    </row>
    <row r="201" ht="15.75" customHeight="1">
      <c r="H201" s="1"/>
      <c r="Z201" s="36"/>
    </row>
    <row r="202" ht="15.75" customHeight="1">
      <c r="H202" s="1"/>
      <c r="Z202" s="36"/>
    </row>
    <row r="203" ht="15.75" customHeight="1">
      <c r="H203" s="1"/>
      <c r="Z203" s="36"/>
    </row>
    <row r="204" ht="15.75" customHeight="1">
      <c r="H204" s="1"/>
      <c r="Z204" s="36"/>
    </row>
    <row r="205" ht="15.75" customHeight="1">
      <c r="H205" s="1"/>
      <c r="Z205" s="36"/>
    </row>
    <row r="206" ht="15.75" customHeight="1">
      <c r="H206" s="1"/>
      <c r="Z206" s="36"/>
    </row>
    <row r="207" ht="15.75" customHeight="1">
      <c r="H207" s="1"/>
      <c r="Z207" s="36"/>
    </row>
    <row r="208" ht="15.75" customHeight="1">
      <c r="H208" s="1"/>
      <c r="Z208" s="36"/>
    </row>
    <row r="209" ht="15.75" customHeight="1">
      <c r="H209" s="1"/>
      <c r="Z209" s="36"/>
    </row>
    <row r="210" ht="15.75" customHeight="1">
      <c r="H210" s="1"/>
      <c r="Z210" s="36"/>
    </row>
    <row r="211" ht="15.75" customHeight="1">
      <c r="H211" s="1"/>
      <c r="Z211" s="36"/>
    </row>
    <row r="212" ht="15.75" customHeight="1">
      <c r="H212" s="1"/>
      <c r="Z212" s="36"/>
    </row>
    <row r="213" ht="15.75" customHeight="1">
      <c r="H213" s="1"/>
      <c r="Z213" s="36"/>
    </row>
    <row r="214" ht="15.75" customHeight="1">
      <c r="H214" s="1"/>
      <c r="Z214" s="36"/>
    </row>
    <row r="215" ht="15.75" customHeight="1">
      <c r="H215" s="1"/>
      <c r="Z215" s="36"/>
    </row>
    <row r="216" ht="15.75" customHeight="1">
      <c r="H216" s="1"/>
      <c r="Z216" s="36"/>
    </row>
    <row r="217" ht="15.75" customHeight="1">
      <c r="H217" s="1"/>
      <c r="Z217" s="36"/>
    </row>
    <row r="218" ht="15.75" customHeight="1">
      <c r="H218" s="1"/>
      <c r="Z218" s="36"/>
    </row>
    <row r="219" ht="15.75" customHeight="1">
      <c r="H219" s="1"/>
      <c r="Z219" s="36"/>
    </row>
    <row r="220" ht="15.75" customHeight="1">
      <c r="H220" s="1"/>
      <c r="Z220" s="36"/>
    </row>
    <row r="221" ht="15.75" customHeight="1">
      <c r="H221" s="1"/>
      <c r="Z221" s="36"/>
    </row>
    <row r="222" ht="15.75" customHeight="1">
      <c r="H222" s="1"/>
      <c r="Z222" s="36"/>
    </row>
    <row r="223" ht="15.75" customHeight="1">
      <c r="H223" s="1"/>
      <c r="Z223" s="36"/>
    </row>
    <row r="224" ht="15.75" customHeight="1">
      <c r="H224" s="1"/>
      <c r="Z224" s="36"/>
    </row>
    <row r="225" ht="15.75" customHeight="1">
      <c r="H225" s="1"/>
      <c r="Z225" s="36"/>
    </row>
    <row r="226" ht="15.75" customHeight="1">
      <c r="H226" s="1"/>
      <c r="Z226" s="36"/>
    </row>
    <row r="227" ht="15.75" customHeight="1">
      <c r="H227" s="1"/>
      <c r="Z227" s="36"/>
    </row>
    <row r="228" ht="15.75" customHeight="1">
      <c r="H228" s="1"/>
      <c r="Z228" s="36"/>
    </row>
    <row r="229" ht="15.75" customHeight="1">
      <c r="H229" s="1"/>
      <c r="Z229" s="36"/>
    </row>
    <row r="230" ht="15.75" customHeight="1">
      <c r="H230" s="1"/>
      <c r="Z230" s="36"/>
    </row>
    <row r="231" ht="15.75" customHeight="1">
      <c r="H231" s="1"/>
      <c r="Z231" s="36"/>
    </row>
    <row r="232" ht="15.75" customHeight="1">
      <c r="H232" s="1"/>
      <c r="Z232" s="36"/>
    </row>
    <row r="233" ht="15.75" customHeight="1">
      <c r="H233" s="1"/>
      <c r="Z233" s="36"/>
    </row>
    <row r="234" ht="15.75" customHeight="1">
      <c r="H234" s="1"/>
      <c r="Z234" s="36"/>
    </row>
    <row r="235" ht="15.75" customHeight="1">
      <c r="H235" s="1"/>
      <c r="Z235" s="36"/>
    </row>
    <row r="236" ht="15.75" customHeight="1">
      <c r="H236" s="1"/>
      <c r="Z236" s="36"/>
    </row>
    <row r="237" ht="15.75" customHeight="1">
      <c r="H237" s="1"/>
      <c r="Z237" s="36"/>
    </row>
    <row r="238" ht="15.75" customHeight="1">
      <c r="H238" s="1"/>
      <c r="Z238" s="36"/>
    </row>
    <row r="239" ht="15.75" customHeight="1">
      <c r="H239" s="1"/>
      <c r="Z239" s="36"/>
    </row>
    <row r="240" ht="15.75" customHeight="1">
      <c r="H240" s="1"/>
      <c r="Z240" s="36"/>
    </row>
    <row r="241" ht="15.75" customHeight="1">
      <c r="H241" s="1"/>
      <c r="Z241" s="36"/>
    </row>
    <row r="242" ht="15.75" customHeight="1">
      <c r="H242" s="1"/>
      <c r="Z242" s="36"/>
    </row>
    <row r="243" ht="15.75" customHeight="1">
      <c r="H243" s="1"/>
      <c r="Z243" s="36"/>
    </row>
    <row r="244" ht="15.75" customHeight="1">
      <c r="H244" s="1"/>
      <c r="Z244" s="36"/>
    </row>
    <row r="245" ht="15.75" customHeight="1">
      <c r="H245" s="1"/>
      <c r="Z245" s="36"/>
    </row>
    <row r="246" ht="15.75" customHeight="1">
      <c r="H246" s="1"/>
      <c r="Z246" s="36"/>
    </row>
    <row r="247" ht="15.75" customHeight="1">
      <c r="H247" s="1"/>
      <c r="Z247" s="36"/>
    </row>
    <row r="248" ht="15.75" customHeight="1">
      <c r="H248" s="1"/>
      <c r="Z248" s="36"/>
    </row>
    <row r="249" ht="15.75" customHeight="1">
      <c r="H249" s="1"/>
      <c r="Z249" s="36"/>
    </row>
    <row r="250" ht="15.75" customHeight="1">
      <c r="H250" s="1"/>
      <c r="Z250" s="36"/>
    </row>
    <row r="251" ht="15.75" customHeight="1">
      <c r="H251" s="1"/>
      <c r="Z251" s="36"/>
    </row>
    <row r="252" ht="15.75" customHeight="1">
      <c r="H252" s="1"/>
      <c r="Z252" s="36"/>
    </row>
    <row r="253" ht="15.75" customHeight="1">
      <c r="H253" s="1"/>
      <c r="Z253" s="36"/>
    </row>
    <row r="254" ht="15.75" customHeight="1">
      <c r="H254" s="1"/>
      <c r="Z254" s="36"/>
    </row>
    <row r="255" ht="15.75" customHeight="1">
      <c r="H255" s="1"/>
      <c r="Z255" s="36"/>
    </row>
    <row r="256" ht="15.75" customHeight="1">
      <c r="H256" s="1"/>
      <c r="Z256" s="36"/>
    </row>
    <row r="257" ht="15.75" customHeight="1">
      <c r="H257" s="36"/>
      <c r="Z257" s="36"/>
    </row>
    <row r="258" ht="15.75" customHeight="1">
      <c r="H258" s="36"/>
      <c r="Z258" s="36"/>
    </row>
    <row r="259" ht="15.75" customHeight="1">
      <c r="H259" s="36"/>
      <c r="Z259" s="36"/>
    </row>
    <row r="260" ht="15.75" customHeight="1">
      <c r="H260" s="36"/>
      <c r="Z260" s="36"/>
    </row>
    <row r="261" ht="15.75" customHeight="1">
      <c r="H261" s="36"/>
      <c r="Z261" s="36"/>
    </row>
    <row r="262" ht="15.75" customHeight="1">
      <c r="H262" s="36"/>
      <c r="Z262" s="36"/>
    </row>
    <row r="263" ht="15.75" customHeight="1">
      <c r="H263" s="36"/>
      <c r="Z263" s="36"/>
    </row>
    <row r="264" ht="15.75" customHeight="1">
      <c r="H264" s="36"/>
      <c r="Z264" s="36"/>
    </row>
    <row r="265" ht="15.75" customHeight="1">
      <c r="H265" s="36"/>
      <c r="Z265" s="36"/>
    </row>
    <row r="266" ht="15.75" customHeight="1">
      <c r="H266" s="36"/>
      <c r="Z266" s="36"/>
    </row>
    <row r="267" ht="15.75" customHeight="1">
      <c r="H267" s="36"/>
      <c r="Z267" s="36"/>
    </row>
    <row r="268" ht="15.75" customHeight="1">
      <c r="H268" s="36"/>
      <c r="Z268" s="36"/>
    </row>
    <row r="269" ht="15.75" customHeight="1">
      <c r="H269" s="36"/>
      <c r="Z269" s="36"/>
    </row>
    <row r="270" ht="15.75" customHeight="1">
      <c r="H270" s="36"/>
      <c r="Z270" s="36"/>
    </row>
    <row r="271" ht="15.75" customHeight="1">
      <c r="H271" s="36"/>
      <c r="Z271" s="36"/>
    </row>
    <row r="272" ht="15.75" customHeight="1">
      <c r="H272" s="36"/>
      <c r="Z272" s="36"/>
    </row>
    <row r="273" ht="15.75" customHeight="1">
      <c r="H273" s="36"/>
      <c r="Z273" s="36"/>
    </row>
    <row r="274" ht="15.75" customHeight="1">
      <c r="H274" s="36"/>
      <c r="Z274" s="36"/>
    </row>
    <row r="275" ht="15.75" customHeight="1">
      <c r="H275" s="36"/>
      <c r="Z275" s="36"/>
    </row>
    <row r="276" ht="15.75" customHeight="1">
      <c r="H276" s="36"/>
      <c r="Z276" s="36"/>
    </row>
    <row r="277" ht="15.75" customHeight="1">
      <c r="H277" s="36"/>
      <c r="Z277" s="36"/>
    </row>
    <row r="278" ht="15.75" customHeight="1">
      <c r="H278" s="36"/>
      <c r="Z278" s="36"/>
    </row>
    <row r="279" ht="15.75" customHeight="1">
      <c r="H279" s="36"/>
      <c r="Z279" s="36"/>
    </row>
    <row r="280" ht="15.75" customHeight="1">
      <c r="H280" s="36"/>
      <c r="Z280" s="36"/>
    </row>
    <row r="281" ht="15.75" customHeight="1">
      <c r="H281" s="36"/>
      <c r="Z281" s="36"/>
    </row>
    <row r="282" ht="15.75" customHeight="1">
      <c r="H282" s="36"/>
      <c r="Z282" s="36"/>
    </row>
    <row r="283" ht="15.75" customHeight="1">
      <c r="H283" s="36"/>
      <c r="Z283" s="36"/>
    </row>
    <row r="284" ht="15.75" customHeight="1">
      <c r="H284" s="36"/>
      <c r="Z284" s="36"/>
    </row>
    <row r="285" ht="15.75" customHeight="1">
      <c r="H285" s="36"/>
      <c r="Z285" s="36"/>
    </row>
    <row r="286" ht="15.75" customHeight="1">
      <c r="H286" s="36"/>
      <c r="Z286" s="36"/>
    </row>
    <row r="287" ht="15.75" customHeight="1">
      <c r="H287" s="36"/>
      <c r="Z287" s="36"/>
    </row>
    <row r="288" ht="15.75" customHeight="1">
      <c r="H288" s="36"/>
      <c r="Z288" s="36"/>
    </row>
    <row r="289" ht="15.75" customHeight="1">
      <c r="H289" s="36"/>
      <c r="Z289" s="36"/>
    </row>
    <row r="290" ht="15.75" customHeight="1">
      <c r="H290" s="36"/>
      <c r="Z290" s="36"/>
    </row>
    <row r="291" ht="15.75" customHeight="1">
      <c r="H291" s="36"/>
      <c r="Z291" s="36"/>
    </row>
    <row r="292" ht="15.75" customHeight="1">
      <c r="H292" s="36"/>
      <c r="Z292" s="36"/>
    </row>
    <row r="293" ht="15.75" customHeight="1">
      <c r="H293" s="36"/>
      <c r="Z293" s="36"/>
    </row>
    <row r="294" ht="15.75" customHeight="1">
      <c r="H294" s="36"/>
      <c r="Z294" s="36"/>
    </row>
    <row r="295" ht="15.75" customHeight="1">
      <c r="H295" s="36"/>
      <c r="Z295" s="36"/>
    </row>
    <row r="296" ht="15.75" customHeight="1">
      <c r="H296" s="36"/>
      <c r="Z296" s="36"/>
    </row>
    <row r="297" ht="15.75" customHeight="1">
      <c r="H297" s="36"/>
      <c r="Z297" s="36"/>
    </row>
    <row r="298" ht="15.75" customHeight="1">
      <c r="H298" s="36"/>
      <c r="Z298" s="36"/>
    </row>
    <row r="299" ht="15.75" customHeight="1">
      <c r="H299" s="36"/>
      <c r="Z299" s="36"/>
    </row>
    <row r="300" ht="15.75" customHeight="1">
      <c r="H300" s="36"/>
      <c r="Z300" s="36"/>
    </row>
    <row r="301" ht="15.75" customHeight="1">
      <c r="H301" s="36"/>
      <c r="Z301" s="36"/>
    </row>
    <row r="302" ht="15.75" customHeight="1">
      <c r="H302" s="36"/>
      <c r="Z302" s="36"/>
    </row>
    <row r="303" ht="15.75" customHeight="1">
      <c r="H303" s="36"/>
      <c r="Z303" s="36"/>
    </row>
    <row r="304" ht="15.75" customHeight="1">
      <c r="H304" s="36"/>
      <c r="Z304" s="36"/>
    </row>
    <row r="305" ht="15.75" customHeight="1">
      <c r="H305" s="36"/>
      <c r="Z305" s="36"/>
    </row>
    <row r="306" ht="15.75" customHeight="1">
      <c r="H306" s="36"/>
      <c r="Z306" s="36"/>
    </row>
    <row r="307" ht="15.75" customHeight="1">
      <c r="H307" s="36"/>
      <c r="Z307" s="36"/>
    </row>
    <row r="308" ht="15.75" customHeight="1">
      <c r="H308" s="36"/>
      <c r="Z308" s="36"/>
    </row>
    <row r="309" ht="15.75" customHeight="1">
      <c r="H309" s="36"/>
      <c r="Z309" s="36"/>
    </row>
    <row r="310" ht="15.75" customHeight="1">
      <c r="H310" s="36"/>
      <c r="Z310" s="36"/>
    </row>
    <row r="311" ht="15.75" customHeight="1">
      <c r="H311" s="36"/>
      <c r="Z311" s="36"/>
    </row>
    <row r="312" ht="15.75" customHeight="1">
      <c r="H312" s="36"/>
      <c r="Z312" s="36"/>
    </row>
    <row r="313" ht="15.75" customHeight="1">
      <c r="H313" s="36"/>
      <c r="Z313" s="36"/>
    </row>
    <row r="314" ht="15.75" customHeight="1">
      <c r="H314" s="36"/>
      <c r="Z314" s="36"/>
    </row>
    <row r="315" ht="15.75" customHeight="1">
      <c r="H315" s="36"/>
      <c r="Z315" s="36"/>
    </row>
    <row r="316" ht="15.75" customHeight="1">
      <c r="H316" s="36"/>
      <c r="Z316" s="36"/>
    </row>
    <row r="317" ht="15.75" customHeight="1">
      <c r="H317" s="36"/>
      <c r="Z317" s="36"/>
    </row>
    <row r="318" ht="15.75" customHeight="1">
      <c r="H318" s="36"/>
      <c r="Z318" s="36"/>
    </row>
    <row r="319" ht="15.75" customHeight="1">
      <c r="H319" s="36"/>
      <c r="Z319" s="36"/>
    </row>
    <row r="320" ht="15.75" customHeight="1">
      <c r="H320" s="36"/>
      <c r="Z320" s="36"/>
    </row>
    <row r="321" ht="15.75" customHeight="1">
      <c r="H321" s="36"/>
      <c r="Z321" s="36"/>
    </row>
    <row r="322" ht="15.75" customHeight="1">
      <c r="H322" s="36"/>
      <c r="Z322" s="36"/>
    </row>
    <row r="323" ht="15.75" customHeight="1">
      <c r="H323" s="36"/>
      <c r="Z323" s="36"/>
    </row>
    <row r="324" ht="15.75" customHeight="1">
      <c r="H324" s="36"/>
      <c r="Z324" s="36"/>
    </row>
    <row r="325" ht="15.75" customHeight="1">
      <c r="H325" s="36"/>
      <c r="Z325" s="36"/>
    </row>
    <row r="326" ht="15.75" customHeight="1">
      <c r="H326" s="36"/>
      <c r="Z326" s="36"/>
    </row>
    <row r="327" ht="15.75" customHeight="1">
      <c r="H327" s="36"/>
      <c r="Z327" s="36"/>
    </row>
    <row r="328" ht="15.75" customHeight="1">
      <c r="H328" s="36"/>
      <c r="Z328" s="36"/>
    </row>
    <row r="329" ht="15.75" customHeight="1">
      <c r="H329" s="36"/>
      <c r="Z329" s="36"/>
    </row>
    <row r="330" ht="15.75" customHeight="1">
      <c r="H330" s="36"/>
      <c r="Z330" s="36"/>
    </row>
    <row r="331" ht="15.75" customHeight="1">
      <c r="H331" s="36"/>
      <c r="Z331" s="36"/>
    </row>
    <row r="332" ht="15.75" customHeight="1">
      <c r="H332" s="36"/>
      <c r="Z332" s="36"/>
    </row>
    <row r="333" ht="15.75" customHeight="1">
      <c r="H333" s="36"/>
      <c r="Z333" s="36"/>
    </row>
    <row r="334" ht="15.75" customHeight="1">
      <c r="H334" s="36"/>
      <c r="Z334" s="36"/>
    </row>
    <row r="335" ht="15.75" customHeight="1">
      <c r="H335" s="36"/>
      <c r="Z335" s="36"/>
    </row>
    <row r="336" ht="15.75" customHeight="1">
      <c r="H336" s="36"/>
      <c r="Z336" s="36"/>
    </row>
    <row r="337" ht="15.75" customHeight="1">
      <c r="H337" s="36"/>
      <c r="Z337" s="36"/>
    </row>
    <row r="338" ht="15.75" customHeight="1">
      <c r="H338" s="36"/>
      <c r="Z338" s="36"/>
    </row>
    <row r="339" ht="15.75" customHeight="1">
      <c r="H339" s="36"/>
      <c r="Z339" s="36"/>
    </row>
    <row r="340" ht="15.75" customHeight="1">
      <c r="H340" s="36"/>
      <c r="Z340" s="36"/>
    </row>
    <row r="341" ht="15.75" customHeight="1">
      <c r="H341" s="36"/>
      <c r="Z341" s="36"/>
    </row>
    <row r="342" ht="15.75" customHeight="1">
      <c r="H342" s="36"/>
      <c r="Z342" s="36"/>
    </row>
    <row r="343" ht="15.75" customHeight="1">
      <c r="H343" s="36"/>
      <c r="Z343" s="36"/>
    </row>
    <row r="344" ht="15.75" customHeight="1">
      <c r="H344" s="36"/>
      <c r="Z344" s="36"/>
    </row>
    <row r="345" ht="15.75" customHeight="1">
      <c r="H345" s="36"/>
      <c r="Z345" s="36"/>
    </row>
    <row r="346" ht="15.75" customHeight="1">
      <c r="H346" s="36"/>
      <c r="Z346" s="36"/>
    </row>
    <row r="347" ht="15.75" customHeight="1">
      <c r="H347" s="36"/>
      <c r="Z347" s="36"/>
    </row>
    <row r="348" ht="15.75" customHeight="1">
      <c r="H348" s="36"/>
      <c r="Z348" s="36"/>
    </row>
    <row r="349" ht="15.75" customHeight="1">
      <c r="H349" s="36"/>
      <c r="Z349" s="36"/>
    </row>
    <row r="350" ht="15.75" customHeight="1">
      <c r="H350" s="36"/>
      <c r="Z350" s="36"/>
    </row>
    <row r="351" ht="15.75" customHeight="1">
      <c r="H351" s="36"/>
      <c r="Z351" s="36"/>
    </row>
    <row r="352" ht="15.75" customHeight="1">
      <c r="H352" s="36"/>
      <c r="Z352" s="36"/>
    </row>
    <row r="353" ht="15.75" customHeight="1">
      <c r="H353" s="36"/>
      <c r="Z353" s="36"/>
    </row>
    <row r="354" ht="15.75" customHeight="1">
      <c r="H354" s="36"/>
      <c r="Z354" s="36"/>
    </row>
    <row r="355" ht="15.75" customHeight="1">
      <c r="H355" s="36"/>
      <c r="Z355" s="36"/>
    </row>
    <row r="356" ht="15.75" customHeight="1">
      <c r="H356" s="36"/>
      <c r="Z356" s="36"/>
    </row>
    <row r="357" ht="15.75" customHeight="1">
      <c r="H357" s="36"/>
      <c r="Z357" s="36"/>
    </row>
    <row r="358" ht="15.75" customHeight="1">
      <c r="H358" s="36"/>
      <c r="Z358" s="36"/>
    </row>
    <row r="359" ht="15.75" customHeight="1">
      <c r="H359" s="36"/>
      <c r="Z359" s="36"/>
    </row>
    <row r="360" ht="15.75" customHeight="1">
      <c r="H360" s="36"/>
      <c r="Z360" s="36"/>
    </row>
    <row r="361" ht="15.75" customHeight="1">
      <c r="H361" s="36"/>
      <c r="Z361" s="36"/>
    </row>
    <row r="362" ht="15.75" customHeight="1">
      <c r="H362" s="36"/>
      <c r="Z362" s="36"/>
    </row>
    <row r="363" ht="15.75" customHeight="1">
      <c r="H363" s="36"/>
      <c r="Z363" s="36"/>
    </row>
    <row r="364" ht="15.75" customHeight="1">
      <c r="H364" s="36"/>
      <c r="Z364" s="36"/>
    </row>
    <row r="365" ht="15.75" customHeight="1">
      <c r="H365" s="36"/>
      <c r="Z365" s="36"/>
    </row>
    <row r="366" ht="15.75" customHeight="1">
      <c r="H366" s="36"/>
      <c r="Z366" s="36"/>
    </row>
    <row r="367" ht="15.75" customHeight="1">
      <c r="H367" s="36"/>
      <c r="Z367" s="36"/>
    </row>
    <row r="368" ht="15.75" customHeight="1">
      <c r="H368" s="36"/>
      <c r="Z368" s="36"/>
    </row>
    <row r="369" ht="15.75" customHeight="1">
      <c r="H369" s="36"/>
      <c r="Z369" s="36"/>
    </row>
    <row r="370" ht="15.75" customHeight="1">
      <c r="H370" s="36"/>
      <c r="Z370" s="36"/>
    </row>
    <row r="371" ht="15.75" customHeight="1">
      <c r="H371" s="36"/>
      <c r="Z371" s="36"/>
    </row>
    <row r="372" ht="15.75" customHeight="1">
      <c r="H372" s="36"/>
      <c r="Z372" s="36"/>
    </row>
    <row r="373" ht="15.75" customHeight="1">
      <c r="H373" s="36"/>
      <c r="Z373" s="36"/>
    </row>
    <row r="374" ht="15.75" customHeight="1">
      <c r="H374" s="36"/>
      <c r="Z374" s="36"/>
    </row>
    <row r="375" ht="15.75" customHeight="1">
      <c r="H375" s="36"/>
      <c r="Z375" s="36"/>
    </row>
    <row r="376" ht="15.75" customHeight="1">
      <c r="H376" s="36"/>
      <c r="Z376" s="36"/>
    </row>
    <row r="377" ht="15.75" customHeight="1">
      <c r="H377" s="36"/>
      <c r="Z377" s="36"/>
    </row>
    <row r="378" ht="15.75" customHeight="1">
      <c r="H378" s="36"/>
      <c r="Z378" s="36"/>
    </row>
    <row r="379" ht="15.75" customHeight="1">
      <c r="H379" s="36"/>
      <c r="Z379" s="36"/>
    </row>
    <row r="380" ht="15.75" customHeight="1">
      <c r="H380" s="36"/>
      <c r="Z380" s="36"/>
    </row>
    <row r="381" ht="15.75" customHeight="1">
      <c r="H381" s="36"/>
      <c r="Z381" s="36"/>
    </row>
    <row r="382" ht="15.75" customHeight="1">
      <c r="H382" s="36"/>
      <c r="Z382" s="36"/>
    </row>
    <row r="383" ht="15.75" customHeight="1">
      <c r="H383" s="36"/>
      <c r="Z383" s="36"/>
    </row>
    <row r="384" ht="15.75" customHeight="1">
      <c r="H384" s="36"/>
      <c r="Z384" s="36"/>
    </row>
    <row r="385" ht="15.75" customHeight="1">
      <c r="H385" s="36"/>
      <c r="Z385" s="36"/>
    </row>
    <row r="386" ht="15.75" customHeight="1">
      <c r="H386" s="36"/>
      <c r="Z386" s="36"/>
    </row>
    <row r="387" ht="15.75" customHeight="1">
      <c r="H387" s="36"/>
      <c r="Z387" s="36"/>
    </row>
    <row r="388" ht="15.75" customHeight="1">
      <c r="H388" s="36"/>
      <c r="Z388" s="36"/>
    </row>
    <row r="389" ht="15.75" customHeight="1">
      <c r="H389" s="36"/>
      <c r="Z389" s="36"/>
    </row>
    <row r="390" ht="15.75" customHeight="1">
      <c r="H390" s="36"/>
      <c r="Z390" s="36"/>
    </row>
    <row r="391" ht="15.75" customHeight="1">
      <c r="H391" s="36"/>
      <c r="Z391" s="36"/>
    </row>
    <row r="392" ht="15.75" customHeight="1">
      <c r="H392" s="36"/>
      <c r="Z392" s="36"/>
    </row>
    <row r="393" ht="15.75" customHeight="1">
      <c r="H393" s="36"/>
      <c r="Z393" s="36"/>
    </row>
    <row r="394" ht="15.75" customHeight="1">
      <c r="H394" s="36"/>
      <c r="Z394" s="36"/>
    </row>
    <row r="395" ht="15.75" customHeight="1">
      <c r="H395" s="36"/>
      <c r="Z395" s="36"/>
    </row>
    <row r="396" ht="15.75" customHeight="1">
      <c r="H396" s="36"/>
      <c r="Z396" s="36"/>
    </row>
    <row r="397" ht="15.75" customHeight="1">
      <c r="H397" s="36"/>
      <c r="Z397" s="36"/>
    </row>
    <row r="398" ht="15.75" customHeight="1">
      <c r="H398" s="36"/>
      <c r="Z398" s="36"/>
    </row>
    <row r="399" ht="15.75" customHeight="1">
      <c r="H399" s="36"/>
      <c r="Z399" s="36"/>
    </row>
    <row r="400" ht="15.75" customHeight="1">
      <c r="H400" s="36"/>
      <c r="Z400" s="36"/>
    </row>
    <row r="401" ht="15.75" customHeight="1">
      <c r="H401" s="36"/>
      <c r="Z401" s="36"/>
    </row>
    <row r="402" ht="15.75" customHeight="1">
      <c r="H402" s="36"/>
      <c r="Z402" s="36"/>
    </row>
    <row r="403" ht="15.75" customHeight="1">
      <c r="H403" s="36"/>
      <c r="Z403" s="36"/>
    </row>
    <row r="404" ht="15.75" customHeight="1">
      <c r="H404" s="36"/>
      <c r="Z404" s="36"/>
    </row>
    <row r="405" ht="15.75" customHeight="1">
      <c r="H405" s="36"/>
      <c r="Z405" s="36"/>
    </row>
    <row r="406" ht="15.75" customHeight="1">
      <c r="H406" s="36"/>
      <c r="Z406" s="36"/>
    </row>
    <row r="407" ht="15.75" customHeight="1">
      <c r="H407" s="36"/>
      <c r="Z407" s="36"/>
    </row>
    <row r="408" ht="15.75" customHeight="1">
      <c r="H408" s="36"/>
      <c r="Z408" s="36"/>
    </row>
    <row r="409" ht="15.75" customHeight="1">
      <c r="H409" s="36"/>
      <c r="Z409" s="36"/>
    </row>
    <row r="410" ht="15.75" customHeight="1">
      <c r="H410" s="36"/>
      <c r="Z410" s="36"/>
    </row>
    <row r="411" ht="15.75" customHeight="1">
      <c r="H411" s="36"/>
      <c r="Z411" s="36"/>
    </row>
    <row r="412" ht="15.75" customHeight="1">
      <c r="H412" s="36"/>
      <c r="Z412" s="36"/>
    </row>
    <row r="413" ht="15.75" customHeight="1">
      <c r="H413" s="36"/>
      <c r="Z413" s="36"/>
    </row>
    <row r="414" ht="15.75" customHeight="1">
      <c r="H414" s="36"/>
      <c r="Z414" s="36"/>
    </row>
    <row r="415" ht="15.75" customHeight="1">
      <c r="H415" s="36"/>
      <c r="Z415" s="36"/>
    </row>
    <row r="416" ht="15.75" customHeight="1">
      <c r="H416" s="36"/>
      <c r="Z416" s="36"/>
    </row>
    <row r="417" ht="15.75" customHeight="1">
      <c r="H417" s="36"/>
      <c r="Z417" s="36"/>
    </row>
    <row r="418" ht="15.75" customHeight="1">
      <c r="H418" s="36"/>
      <c r="Z418" s="36"/>
    </row>
    <row r="419" ht="15.75" customHeight="1">
      <c r="H419" s="36"/>
      <c r="Z419" s="36"/>
    </row>
    <row r="420" ht="15.75" customHeight="1">
      <c r="H420" s="36"/>
      <c r="Z420" s="36"/>
    </row>
    <row r="421" ht="15.75" customHeight="1">
      <c r="H421" s="36"/>
      <c r="Z421" s="36"/>
    </row>
    <row r="422" ht="15.75" customHeight="1">
      <c r="H422" s="36"/>
      <c r="Z422" s="36"/>
    </row>
    <row r="423" ht="15.75" customHeight="1">
      <c r="H423" s="36"/>
      <c r="Z423" s="36"/>
    </row>
    <row r="424" ht="15.75" customHeight="1">
      <c r="H424" s="36"/>
      <c r="Z424" s="36"/>
    </row>
    <row r="425" ht="15.75" customHeight="1">
      <c r="H425" s="36"/>
      <c r="Z425" s="36"/>
    </row>
    <row r="426" ht="15.75" customHeight="1">
      <c r="H426" s="36"/>
      <c r="Z426" s="36"/>
    </row>
    <row r="427" ht="15.75" customHeight="1">
      <c r="H427" s="36"/>
      <c r="Z427" s="36"/>
    </row>
    <row r="428" ht="15.75" customHeight="1">
      <c r="H428" s="36"/>
      <c r="Z428" s="36"/>
    </row>
    <row r="429" ht="15.75" customHeight="1">
      <c r="H429" s="36"/>
      <c r="Z429" s="36"/>
    </row>
    <row r="430" ht="15.75" customHeight="1">
      <c r="H430" s="36"/>
      <c r="Z430" s="36"/>
    </row>
    <row r="431" ht="15.75" customHeight="1">
      <c r="H431" s="36"/>
      <c r="Z431" s="36"/>
    </row>
    <row r="432" ht="15.75" customHeight="1">
      <c r="H432" s="36"/>
      <c r="Z432" s="36"/>
    </row>
    <row r="433" ht="15.75" customHeight="1">
      <c r="H433" s="36"/>
      <c r="Z433" s="36"/>
    </row>
    <row r="434" ht="15.75" customHeight="1">
      <c r="H434" s="36"/>
      <c r="Z434" s="36"/>
    </row>
    <row r="435" ht="15.75" customHeight="1">
      <c r="H435" s="36"/>
      <c r="Z435" s="36"/>
    </row>
    <row r="436" ht="15.75" customHeight="1">
      <c r="H436" s="36"/>
      <c r="Z436" s="36"/>
    </row>
    <row r="437" ht="15.75" customHeight="1">
      <c r="H437" s="36"/>
      <c r="Z437" s="36"/>
    </row>
    <row r="438" ht="15.75" customHeight="1">
      <c r="H438" s="36"/>
      <c r="Z438" s="36"/>
    </row>
    <row r="439" ht="15.75" customHeight="1">
      <c r="H439" s="36"/>
      <c r="Z439" s="36"/>
    </row>
    <row r="440" ht="15.75" customHeight="1">
      <c r="H440" s="36"/>
      <c r="Z440" s="36"/>
    </row>
    <row r="441" ht="15.75" customHeight="1">
      <c r="H441" s="36"/>
      <c r="Z441" s="36"/>
    </row>
    <row r="442" ht="15.75" customHeight="1">
      <c r="H442" s="36"/>
      <c r="Z442" s="36"/>
    </row>
    <row r="443" ht="15.75" customHeight="1">
      <c r="H443" s="36"/>
      <c r="Z443" s="36"/>
    </row>
    <row r="444" ht="15.75" customHeight="1">
      <c r="H444" s="36"/>
      <c r="Z444" s="36"/>
    </row>
    <row r="445" ht="15.75" customHeight="1">
      <c r="H445" s="36"/>
      <c r="Z445" s="36"/>
    </row>
    <row r="446" ht="15.75" customHeight="1">
      <c r="H446" s="36"/>
      <c r="Z446" s="36"/>
    </row>
    <row r="447" ht="15.75" customHeight="1">
      <c r="H447" s="36"/>
      <c r="Z447" s="36"/>
    </row>
    <row r="448" ht="15.75" customHeight="1">
      <c r="H448" s="36"/>
      <c r="Z448" s="36"/>
    </row>
    <row r="449" ht="15.75" customHeight="1">
      <c r="H449" s="36"/>
      <c r="Z449" s="36"/>
    </row>
    <row r="450" ht="15.75" customHeight="1">
      <c r="H450" s="36"/>
      <c r="Z450" s="36"/>
    </row>
    <row r="451" ht="15.75" customHeight="1">
      <c r="H451" s="36"/>
      <c r="Z451" s="36"/>
    </row>
    <row r="452" ht="15.75" customHeight="1">
      <c r="H452" s="36"/>
      <c r="Z452" s="36"/>
    </row>
    <row r="453" ht="15.75" customHeight="1">
      <c r="H453" s="36"/>
      <c r="Z453" s="36"/>
    </row>
    <row r="454" ht="15.75" customHeight="1">
      <c r="H454" s="36"/>
      <c r="Z454" s="36"/>
    </row>
    <row r="455" ht="15.75" customHeight="1">
      <c r="H455" s="36"/>
      <c r="Z455" s="36"/>
    </row>
    <row r="456" ht="15.75" customHeight="1">
      <c r="H456" s="36"/>
      <c r="Z456" s="36"/>
    </row>
    <row r="457" ht="15.75" customHeight="1">
      <c r="H457" s="36"/>
      <c r="Z457" s="36"/>
    </row>
    <row r="458" ht="15.75" customHeight="1">
      <c r="H458" s="36"/>
      <c r="Z458" s="36"/>
    </row>
    <row r="459" ht="15.75" customHeight="1">
      <c r="H459" s="36"/>
      <c r="Z459" s="36"/>
    </row>
    <row r="460" ht="15.75" customHeight="1">
      <c r="H460" s="36"/>
      <c r="Z460" s="36"/>
    </row>
    <row r="461" ht="15.75" customHeight="1">
      <c r="H461" s="36"/>
      <c r="Z461" s="36"/>
    </row>
    <row r="462" ht="15.75" customHeight="1">
      <c r="H462" s="36"/>
      <c r="Z462" s="36"/>
    </row>
    <row r="463" ht="15.75" customHeight="1">
      <c r="H463" s="36"/>
      <c r="Z463" s="36"/>
    </row>
    <row r="464" ht="15.75" customHeight="1">
      <c r="H464" s="36"/>
      <c r="Z464" s="36"/>
    </row>
    <row r="465" ht="15.75" customHeight="1">
      <c r="H465" s="36"/>
      <c r="Z465" s="36"/>
    </row>
    <row r="466" ht="15.75" customHeight="1">
      <c r="H466" s="36"/>
      <c r="Z466" s="36"/>
    </row>
    <row r="467" ht="15.75" customHeight="1">
      <c r="H467" s="36"/>
      <c r="Z467" s="36"/>
    </row>
    <row r="468" ht="15.75" customHeight="1">
      <c r="H468" s="36"/>
      <c r="Z468" s="36"/>
    </row>
    <row r="469" ht="15.75" customHeight="1">
      <c r="H469" s="36"/>
      <c r="Z469" s="36"/>
    </row>
    <row r="470" ht="15.75" customHeight="1">
      <c r="H470" s="36"/>
      <c r="Z470" s="36"/>
    </row>
    <row r="471" ht="15.75" customHeight="1">
      <c r="H471" s="36"/>
      <c r="Z471" s="36"/>
    </row>
    <row r="472" ht="15.75" customHeight="1">
      <c r="H472" s="36"/>
      <c r="Z472" s="36"/>
    </row>
    <row r="473" ht="15.75" customHeight="1">
      <c r="H473" s="36"/>
      <c r="Z473" s="36"/>
    </row>
    <row r="474" ht="15.75" customHeight="1">
      <c r="H474" s="36"/>
      <c r="Z474" s="36"/>
    </row>
    <row r="475" ht="15.75" customHeight="1">
      <c r="H475" s="36"/>
      <c r="Z475" s="36"/>
    </row>
    <row r="476" ht="15.75" customHeight="1">
      <c r="H476" s="36"/>
      <c r="Z476" s="36"/>
    </row>
    <row r="477" ht="15.75" customHeight="1">
      <c r="H477" s="36"/>
      <c r="Z477" s="36"/>
    </row>
    <row r="478" ht="15.75" customHeight="1">
      <c r="H478" s="36"/>
      <c r="Z478" s="36"/>
    </row>
    <row r="479" ht="15.75" customHeight="1">
      <c r="H479" s="36"/>
      <c r="Z479" s="36"/>
    </row>
    <row r="480" ht="15.75" customHeight="1">
      <c r="H480" s="36"/>
      <c r="Z480" s="36"/>
    </row>
    <row r="481" ht="15.75" customHeight="1">
      <c r="H481" s="36"/>
      <c r="Z481" s="36"/>
    </row>
    <row r="482" ht="15.75" customHeight="1">
      <c r="H482" s="36"/>
      <c r="Z482" s="36"/>
    </row>
    <row r="483" ht="15.75" customHeight="1">
      <c r="H483" s="36"/>
      <c r="Z483" s="36"/>
    </row>
    <row r="484" ht="15.75" customHeight="1">
      <c r="H484" s="36"/>
      <c r="Z484" s="36"/>
    </row>
    <row r="485" ht="15.75" customHeight="1">
      <c r="H485" s="36"/>
      <c r="Z485" s="36"/>
    </row>
    <row r="486" ht="15.75" customHeight="1">
      <c r="H486" s="36"/>
      <c r="Z486" s="36"/>
    </row>
    <row r="487" ht="15.75" customHeight="1">
      <c r="H487" s="36"/>
      <c r="Z487" s="36"/>
    </row>
    <row r="488" ht="15.75" customHeight="1">
      <c r="H488" s="36"/>
      <c r="Z488" s="36"/>
    </row>
    <row r="489" ht="15.75" customHeight="1">
      <c r="H489" s="36"/>
      <c r="Z489" s="36"/>
    </row>
    <row r="490" ht="15.75" customHeight="1">
      <c r="H490" s="36"/>
      <c r="Z490" s="36"/>
    </row>
    <row r="491" ht="15.75" customHeight="1">
      <c r="H491" s="36"/>
      <c r="Z491" s="36"/>
    </row>
    <row r="492" ht="15.75" customHeight="1">
      <c r="H492" s="36"/>
      <c r="Z492" s="36"/>
    </row>
    <row r="493" ht="15.75" customHeight="1">
      <c r="H493" s="36"/>
      <c r="Z493" s="36"/>
    </row>
    <row r="494" ht="15.75" customHeight="1">
      <c r="H494" s="36"/>
      <c r="Z494" s="36"/>
    </row>
    <row r="495" ht="15.75" customHeight="1">
      <c r="H495" s="36"/>
      <c r="Z495" s="36"/>
    </row>
    <row r="496" ht="15.75" customHeight="1">
      <c r="H496" s="36"/>
      <c r="Z496" s="36"/>
    </row>
    <row r="497" ht="15.75" customHeight="1">
      <c r="H497" s="36"/>
      <c r="Z497" s="36"/>
    </row>
    <row r="498" ht="15.75" customHeight="1">
      <c r="H498" s="36"/>
      <c r="Z498" s="36"/>
    </row>
    <row r="499" ht="15.75" customHeight="1">
      <c r="H499" s="36"/>
      <c r="Z499" s="36"/>
    </row>
    <row r="500" ht="15.75" customHeight="1">
      <c r="H500" s="36"/>
      <c r="Z500" s="36"/>
    </row>
    <row r="501" ht="15.75" customHeight="1">
      <c r="H501" s="36"/>
      <c r="Z501" s="36"/>
    </row>
    <row r="502" ht="15.75" customHeight="1">
      <c r="H502" s="36"/>
      <c r="Z502" s="36"/>
    </row>
    <row r="503" ht="15.75" customHeight="1">
      <c r="H503" s="36"/>
      <c r="Z503" s="36"/>
    </row>
    <row r="504" ht="15.75" customHeight="1">
      <c r="H504" s="36"/>
      <c r="Z504" s="36"/>
    </row>
    <row r="505" ht="15.75" customHeight="1">
      <c r="H505" s="36"/>
      <c r="Z505" s="36"/>
    </row>
    <row r="506" ht="15.75" customHeight="1">
      <c r="H506" s="36"/>
      <c r="Z506" s="36"/>
    </row>
    <row r="507" ht="15.75" customHeight="1">
      <c r="H507" s="36"/>
      <c r="Z507" s="36"/>
    </row>
    <row r="508" ht="15.75" customHeight="1">
      <c r="H508" s="36"/>
      <c r="Z508" s="36"/>
    </row>
    <row r="509" ht="15.75" customHeight="1">
      <c r="H509" s="36"/>
      <c r="Z509" s="36"/>
    </row>
    <row r="510" ht="15.75" customHeight="1">
      <c r="H510" s="36"/>
      <c r="Z510" s="36"/>
    </row>
    <row r="511" ht="15.75" customHeight="1">
      <c r="H511" s="36"/>
      <c r="Z511" s="36"/>
    </row>
    <row r="512" ht="15.75" customHeight="1">
      <c r="H512" s="36"/>
      <c r="Z512" s="36"/>
    </row>
    <row r="513" ht="15.75" customHeight="1">
      <c r="H513" s="36"/>
      <c r="Z513" s="36"/>
    </row>
    <row r="514" ht="15.75" customHeight="1">
      <c r="H514" s="36"/>
      <c r="Z514" s="36"/>
    </row>
    <row r="515" ht="15.75" customHeight="1">
      <c r="H515" s="36"/>
      <c r="Z515" s="36"/>
    </row>
    <row r="516" ht="15.75" customHeight="1">
      <c r="H516" s="36"/>
      <c r="Z516" s="36"/>
    </row>
    <row r="517" ht="15.75" customHeight="1">
      <c r="H517" s="36"/>
      <c r="Z517" s="36"/>
    </row>
    <row r="518" ht="15.75" customHeight="1">
      <c r="H518" s="36"/>
      <c r="Z518" s="36"/>
    </row>
    <row r="519" ht="15.75" customHeight="1">
      <c r="H519" s="36"/>
      <c r="Z519" s="36"/>
    </row>
    <row r="520" ht="15.75" customHeight="1">
      <c r="H520" s="36"/>
      <c r="Z520" s="36"/>
    </row>
    <row r="521" ht="15.75" customHeight="1">
      <c r="H521" s="36"/>
      <c r="Z521" s="36"/>
    </row>
    <row r="522" ht="15.75" customHeight="1">
      <c r="H522" s="36"/>
      <c r="Z522" s="36"/>
    </row>
    <row r="523" ht="15.75" customHeight="1">
      <c r="H523" s="36"/>
      <c r="Z523" s="36"/>
    </row>
    <row r="524" ht="15.75" customHeight="1">
      <c r="H524" s="36"/>
      <c r="Z524" s="36"/>
    </row>
    <row r="525" ht="15.75" customHeight="1">
      <c r="H525" s="36"/>
      <c r="Z525" s="36"/>
    </row>
    <row r="526" ht="15.75" customHeight="1">
      <c r="H526" s="36"/>
      <c r="Z526" s="36"/>
    </row>
    <row r="527" ht="15.75" customHeight="1">
      <c r="H527" s="36"/>
      <c r="Z527" s="36"/>
    </row>
    <row r="528" ht="15.75" customHeight="1">
      <c r="H528" s="36"/>
      <c r="Z528" s="36"/>
    </row>
    <row r="529" ht="15.75" customHeight="1">
      <c r="H529" s="36"/>
      <c r="Z529" s="36"/>
    </row>
    <row r="530" ht="15.75" customHeight="1">
      <c r="H530" s="36"/>
      <c r="Z530" s="36"/>
    </row>
    <row r="531" ht="15.75" customHeight="1">
      <c r="H531" s="36"/>
      <c r="Z531" s="36"/>
    </row>
    <row r="532" ht="15.75" customHeight="1">
      <c r="H532" s="36"/>
      <c r="Z532" s="36"/>
    </row>
    <row r="533" ht="15.75" customHeight="1">
      <c r="H533" s="36"/>
      <c r="Z533" s="36"/>
    </row>
    <row r="534" ht="15.75" customHeight="1">
      <c r="H534" s="36"/>
      <c r="Z534" s="36"/>
    </row>
    <row r="535" ht="15.75" customHeight="1">
      <c r="H535" s="36"/>
      <c r="Z535" s="36"/>
    </row>
    <row r="536" ht="15.75" customHeight="1">
      <c r="H536" s="36"/>
      <c r="Z536" s="36"/>
    </row>
    <row r="537" ht="15.75" customHeight="1">
      <c r="H537" s="36"/>
      <c r="Z537" s="36"/>
    </row>
    <row r="538" ht="15.75" customHeight="1">
      <c r="H538" s="36"/>
      <c r="Z538" s="36"/>
    </row>
    <row r="539" ht="15.75" customHeight="1">
      <c r="H539" s="36"/>
      <c r="Z539" s="36"/>
    </row>
    <row r="540" ht="15.75" customHeight="1">
      <c r="H540" s="36"/>
      <c r="Z540" s="36"/>
    </row>
    <row r="541" ht="15.75" customHeight="1">
      <c r="H541" s="36"/>
      <c r="Z541" s="36"/>
    </row>
    <row r="542" ht="15.75" customHeight="1">
      <c r="H542" s="36"/>
      <c r="Z542" s="36"/>
    </row>
    <row r="543" ht="15.75" customHeight="1">
      <c r="H543" s="36"/>
      <c r="Z543" s="36"/>
    </row>
    <row r="544" ht="15.75" customHeight="1">
      <c r="H544" s="36"/>
      <c r="Z544" s="36"/>
    </row>
    <row r="545" ht="15.75" customHeight="1">
      <c r="H545" s="36"/>
      <c r="Z545" s="36"/>
    </row>
    <row r="546" ht="15.75" customHeight="1">
      <c r="H546" s="36"/>
      <c r="Z546" s="36"/>
    </row>
    <row r="547" ht="15.75" customHeight="1">
      <c r="H547" s="36"/>
      <c r="Z547" s="36"/>
    </row>
    <row r="548" ht="15.75" customHeight="1">
      <c r="H548" s="36"/>
      <c r="Z548" s="36"/>
    </row>
    <row r="549" ht="15.75" customHeight="1">
      <c r="H549" s="36"/>
      <c r="Z549" s="36"/>
    </row>
    <row r="550" ht="15.75" customHeight="1">
      <c r="H550" s="36"/>
      <c r="Z550" s="36"/>
    </row>
    <row r="551" ht="15.75" customHeight="1">
      <c r="H551" s="36"/>
      <c r="Z551" s="36"/>
    </row>
    <row r="552" ht="15.75" customHeight="1">
      <c r="H552" s="36"/>
      <c r="Z552" s="36"/>
    </row>
    <row r="553" ht="15.75" customHeight="1">
      <c r="H553" s="36"/>
      <c r="Z553" s="36"/>
    </row>
    <row r="554" ht="15.75" customHeight="1">
      <c r="H554" s="36"/>
      <c r="Z554" s="36"/>
    </row>
    <row r="555" ht="15.75" customHeight="1">
      <c r="H555" s="36"/>
      <c r="Z555" s="36"/>
    </row>
    <row r="556" ht="15.75" customHeight="1">
      <c r="H556" s="36"/>
      <c r="Z556" s="36"/>
    </row>
    <row r="557" ht="15.75" customHeight="1">
      <c r="H557" s="36"/>
      <c r="Z557" s="36"/>
    </row>
    <row r="558" ht="15.75" customHeight="1">
      <c r="H558" s="36"/>
      <c r="Z558" s="36"/>
    </row>
    <row r="559" ht="15.75" customHeight="1">
      <c r="H559" s="36"/>
      <c r="Z559" s="36"/>
    </row>
    <row r="560" ht="15.75" customHeight="1">
      <c r="H560" s="36"/>
      <c r="Z560" s="36"/>
    </row>
    <row r="561" ht="15.75" customHeight="1">
      <c r="H561" s="36"/>
      <c r="Z561" s="36"/>
    </row>
    <row r="562" ht="15.75" customHeight="1">
      <c r="H562" s="36"/>
      <c r="Z562" s="36"/>
    </row>
    <row r="563" ht="15.75" customHeight="1">
      <c r="H563" s="36"/>
      <c r="Z563" s="36"/>
    </row>
    <row r="564" ht="15.75" customHeight="1">
      <c r="H564" s="36"/>
      <c r="Z564" s="36"/>
    </row>
    <row r="565" ht="15.75" customHeight="1">
      <c r="H565" s="36"/>
      <c r="Z565" s="36"/>
    </row>
    <row r="566" ht="15.75" customHeight="1">
      <c r="H566" s="36"/>
      <c r="Z566" s="36"/>
    </row>
    <row r="567" ht="15.75" customHeight="1">
      <c r="H567" s="36"/>
      <c r="Z567" s="36"/>
    </row>
    <row r="568" ht="15.75" customHeight="1">
      <c r="H568" s="36"/>
      <c r="Z568" s="36"/>
    </row>
    <row r="569" ht="15.75" customHeight="1">
      <c r="H569" s="36"/>
      <c r="Z569" s="36"/>
    </row>
    <row r="570" ht="15.75" customHeight="1">
      <c r="H570" s="36"/>
      <c r="Z570" s="36"/>
    </row>
    <row r="571" ht="15.75" customHeight="1">
      <c r="H571" s="36"/>
      <c r="Z571" s="36"/>
    </row>
    <row r="572" ht="15.75" customHeight="1">
      <c r="H572" s="36"/>
      <c r="Z572" s="36"/>
    </row>
    <row r="573" ht="15.75" customHeight="1">
      <c r="H573" s="36"/>
      <c r="Z573" s="36"/>
    </row>
    <row r="574" ht="15.75" customHeight="1">
      <c r="H574" s="36"/>
      <c r="Z574" s="36"/>
    </row>
    <row r="575" ht="15.75" customHeight="1">
      <c r="H575" s="36"/>
      <c r="Z575" s="36"/>
    </row>
    <row r="576" ht="15.75" customHeight="1">
      <c r="H576" s="36"/>
      <c r="Z576" s="36"/>
    </row>
    <row r="577" ht="15.75" customHeight="1">
      <c r="H577" s="36"/>
      <c r="Z577" s="36"/>
    </row>
    <row r="578" ht="15.75" customHeight="1">
      <c r="H578" s="36"/>
      <c r="Z578" s="36"/>
    </row>
    <row r="579" ht="15.75" customHeight="1">
      <c r="H579" s="36"/>
      <c r="Z579" s="36"/>
    </row>
    <row r="580" ht="15.75" customHeight="1">
      <c r="H580" s="36"/>
      <c r="Z580" s="36"/>
    </row>
    <row r="581" ht="15.75" customHeight="1">
      <c r="H581" s="36"/>
      <c r="Z581" s="36"/>
    </row>
    <row r="582" ht="15.75" customHeight="1">
      <c r="H582" s="36"/>
      <c r="Z582" s="36"/>
    </row>
    <row r="583" ht="15.75" customHeight="1">
      <c r="H583" s="36"/>
      <c r="Z583" s="36"/>
    </row>
    <row r="584" ht="15.75" customHeight="1">
      <c r="H584" s="36"/>
      <c r="Z584" s="36"/>
    </row>
    <row r="585" ht="15.75" customHeight="1">
      <c r="H585" s="36"/>
      <c r="Z585" s="36"/>
    </row>
    <row r="586" ht="15.75" customHeight="1">
      <c r="H586" s="36"/>
      <c r="Z586" s="36"/>
    </row>
    <row r="587" ht="15.75" customHeight="1">
      <c r="H587" s="36"/>
      <c r="Z587" s="36"/>
    </row>
    <row r="588" ht="15.75" customHeight="1">
      <c r="H588" s="36"/>
      <c r="Z588" s="36"/>
    </row>
    <row r="589" ht="15.75" customHeight="1">
      <c r="H589" s="36"/>
      <c r="Z589" s="36"/>
    </row>
    <row r="590" ht="15.75" customHeight="1">
      <c r="H590" s="36"/>
      <c r="Z590" s="36"/>
    </row>
    <row r="591" ht="15.75" customHeight="1">
      <c r="H591" s="36"/>
      <c r="Z591" s="36"/>
    </row>
    <row r="592" ht="15.75" customHeight="1">
      <c r="H592" s="36"/>
      <c r="Z592" s="36"/>
    </row>
    <row r="593" ht="15.75" customHeight="1">
      <c r="H593" s="36"/>
      <c r="Z593" s="36"/>
    </row>
    <row r="594" ht="15.75" customHeight="1">
      <c r="H594" s="36"/>
      <c r="Z594" s="36"/>
    </row>
    <row r="595" ht="15.75" customHeight="1">
      <c r="H595" s="36"/>
      <c r="Z595" s="36"/>
    </row>
    <row r="596" ht="15.75" customHeight="1">
      <c r="H596" s="36"/>
      <c r="Z596" s="36"/>
    </row>
    <row r="597" ht="15.75" customHeight="1">
      <c r="H597" s="36"/>
      <c r="Z597" s="36"/>
    </row>
    <row r="598" ht="15.75" customHeight="1">
      <c r="H598" s="36"/>
      <c r="Z598" s="36"/>
    </row>
    <row r="599" ht="15.75" customHeight="1">
      <c r="H599" s="36"/>
      <c r="Z599" s="36"/>
    </row>
    <row r="600" ht="15.75" customHeight="1">
      <c r="H600" s="36"/>
      <c r="Z600" s="36"/>
    </row>
    <row r="601" ht="15.75" customHeight="1">
      <c r="H601" s="36"/>
      <c r="Z601" s="36"/>
    </row>
    <row r="602" ht="15.75" customHeight="1">
      <c r="H602" s="36"/>
      <c r="Z602" s="36"/>
    </row>
    <row r="603" ht="15.75" customHeight="1">
      <c r="H603" s="36"/>
      <c r="Z603" s="36"/>
    </row>
    <row r="604" ht="15.75" customHeight="1">
      <c r="H604" s="36"/>
      <c r="Z604" s="36"/>
    </row>
    <row r="605" ht="15.75" customHeight="1">
      <c r="H605" s="36"/>
      <c r="Z605" s="36"/>
    </row>
    <row r="606" ht="15.75" customHeight="1">
      <c r="H606" s="36"/>
      <c r="Z606" s="36"/>
    </row>
    <row r="607" ht="15.75" customHeight="1">
      <c r="H607" s="36"/>
      <c r="Z607" s="36"/>
    </row>
    <row r="608" ht="15.75" customHeight="1">
      <c r="H608" s="36"/>
      <c r="Z608" s="36"/>
    </row>
    <row r="609" ht="15.75" customHeight="1">
      <c r="H609" s="36"/>
      <c r="Z609" s="36"/>
    </row>
    <row r="610" ht="15.75" customHeight="1">
      <c r="H610" s="36"/>
      <c r="Z610" s="36"/>
    </row>
    <row r="611" ht="15.75" customHeight="1">
      <c r="H611" s="36"/>
      <c r="Z611" s="36"/>
    </row>
    <row r="612" ht="15.75" customHeight="1">
      <c r="H612" s="36"/>
      <c r="Z612" s="36"/>
    </row>
    <row r="613" ht="15.75" customHeight="1">
      <c r="H613" s="36"/>
      <c r="Z613" s="36"/>
    </row>
    <row r="614" ht="15.75" customHeight="1">
      <c r="H614" s="36"/>
      <c r="Z614" s="36"/>
    </row>
    <row r="615" ht="15.75" customHeight="1">
      <c r="H615" s="36"/>
      <c r="Z615" s="36"/>
    </row>
    <row r="616" ht="15.75" customHeight="1">
      <c r="H616" s="36"/>
      <c r="Z616" s="36"/>
    </row>
    <row r="617" ht="15.75" customHeight="1">
      <c r="H617" s="36"/>
      <c r="Z617" s="36"/>
    </row>
    <row r="618" ht="15.75" customHeight="1">
      <c r="H618" s="36"/>
      <c r="Z618" s="36"/>
    </row>
    <row r="619" ht="15.75" customHeight="1">
      <c r="H619" s="36"/>
      <c r="Z619" s="36"/>
    </row>
    <row r="620" ht="15.75" customHeight="1">
      <c r="H620" s="36"/>
      <c r="Z620" s="36"/>
    </row>
    <row r="621" ht="15.75" customHeight="1">
      <c r="H621" s="36"/>
      <c r="Z621" s="36"/>
    </row>
    <row r="622" ht="15.75" customHeight="1">
      <c r="H622" s="36"/>
      <c r="Z622" s="36"/>
    </row>
    <row r="623" ht="15.75" customHeight="1">
      <c r="H623" s="36"/>
      <c r="Z623" s="36"/>
    </row>
    <row r="624" ht="15.75" customHeight="1">
      <c r="H624" s="36"/>
      <c r="Z624" s="36"/>
    </row>
    <row r="625" ht="15.75" customHeight="1">
      <c r="H625" s="36"/>
      <c r="Z625" s="36"/>
    </row>
    <row r="626" ht="15.75" customHeight="1">
      <c r="H626" s="36"/>
      <c r="Z626" s="36"/>
    </row>
    <row r="627" ht="15.75" customHeight="1">
      <c r="H627" s="36"/>
      <c r="Z627" s="36"/>
    </row>
    <row r="628" ht="15.75" customHeight="1">
      <c r="H628" s="36"/>
      <c r="Z628" s="36"/>
    </row>
    <row r="629" ht="15.75" customHeight="1">
      <c r="H629" s="36"/>
      <c r="Z629" s="36"/>
    </row>
    <row r="630" ht="15.75" customHeight="1">
      <c r="H630" s="36"/>
      <c r="Z630" s="36"/>
    </row>
    <row r="631" ht="15.75" customHeight="1">
      <c r="H631" s="36"/>
      <c r="Z631" s="36"/>
    </row>
    <row r="632" ht="15.75" customHeight="1">
      <c r="H632" s="36"/>
      <c r="Z632" s="36"/>
    </row>
    <row r="633" ht="15.75" customHeight="1">
      <c r="H633" s="36"/>
      <c r="Z633" s="36"/>
    </row>
    <row r="634" ht="15.75" customHeight="1">
      <c r="H634" s="36"/>
      <c r="Z634" s="36"/>
    </row>
    <row r="635" ht="15.75" customHeight="1">
      <c r="H635" s="36"/>
      <c r="Z635" s="36"/>
    </row>
    <row r="636" ht="15.75" customHeight="1">
      <c r="H636" s="36"/>
      <c r="Z636" s="36"/>
    </row>
    <row r="637" ht="15.75" customHeight="1">
      <c r="H637" s="36"/>
      <c r="Z637" s="36"/>
    </row>
    <row r="638" ht="15.75" customHeight="1">
      <c r="H638" s="36"/>
      <c r="Z638" s="36"/>
    </row>
    <row r="639" ht="15.75" customHeight="1">
      <c r="H639" s="36"/>
      <c r="Z639" s="36"/>
    </row>
    <row r="640" ht="15.75" customHeight="1">
      <c r="H640" s="36"/>
      <c r="Z640" s="36"/>
    </row>
    <row r="641" ht="15.75" customHeight="1">
      <c r="H641" s="36"/>
      <c r="Z641" s="36"/>
    </row>
    <row r="642" ht="15.75" customHeight="1">
      <c r="H642" s="36"/>
      <c r="Z642" s="36"/>
    </row>
    <row r="643" ht="15.75" customHeight="1">
      <c r="H643" s="36"/>
      <c r="Z643" s="36"/>
    </row>
    <row r="644" ht="15.75" customHeight="1">
      <c r="H644" s="36"/>
      <c r="Z644" s="36"/>
    </row>
    <row r="645" ht="15.75" customHeight="1">
      <c r="H645" s="36"/>
      <c r="Z645" s="36"/>
    </row>
    <row r="646" ht="15.75" customHeight="1">
      <c r="H646" s="36"/>
      <c r="Z646" s="36"/>
    </row>
    <row r="647" ht="15.75" customHeight="1">
      <c r="H647" s="36"/>
      <c r="Z647" s="36"/>
    </row>
    <row r="648" ht="15.75" customHeight="1">
      <c r="H648" s="36"/>
      <c r="Z648" s="36"/>
    </row>
    <row r="649" ht="15.75" customHeight="1">
      <c r="H649" s="36"/>
      <c r="Z649" s="36"/>
    </row>
    <row r="650" ht="15.75" customHeight="1">
      <c r="H650" s="36"/>
      <c r="Z650" s="36"/>
    </row>
    <row r="651" ht="15.75" customHeight="1">
      <c r="H651" s="36"/>
      <c r="Z651" s="36"/>
    </row>
    <row r="652" ht="15.75" customHeight="1">
      <c r="H652" s="36"/>
      <c r="Z652" s="36"/>
    </row>
    <row r="653" ht="15.75" customHeight="1">
      <c r="H653" s="36"/>
      <c r="Z653" s="36"/>
    </row>
    <row r="654" ht="15.75" customHeight="1">
      <c r="H654" s="36"/>
      <c r="Z654" s="36"/>
    </row>
    <row r="655" ht="15.75" customHeight="1">
      <c r="H655" s="36"/>
      <c r="Z655" s="36"/>
    </row>
    <row r="656" ht="15.75" customHeight="1">
      <c r="H656" s="36"/>
      <c r="Z656" s="36"/>
    </row>
    <row r="657" ht="15.75" customHeight="1">
      <c r="H657" s="36"/>
      <c r="Z657" s="36"/>
    </row>
    <row r="658" ht="15.75" customHeight="1">
      <c r="H658" s="36"/>
      <c r="Z658" s="36"/>
    </row>
    <row r="659" ht="15.75" customHeight="1">
      <c r="H659" s="36"/>
      <c r="Z659" s="36"/>
    </row>
    <row r="660" ht="15.75" customHeight="1">
      <c r="H660" s="36"/>
      <c r="Z660" s="36"/>
    </row>
    <row r="661" ht="15.75" customHeight="1">
      <c r="H661" s="36"/>
      <c r="Z661" s="36"/>
    </row>
    <row r="662" ht="15.75" customHeight="1">
      <c r="H662" s="36"/>
      <c r="Z662" s="36"/>
    </row>
    <row r="663" ht="15.75" customHeight="1">
      <c r="H663" s="36"/>
      <c r="Z663" s="36"/>
    </row>
    <row r="664" ht="15.75" customHeight="1">
      <c r="H664" s="36"/>
      <c r="Z664" s="36"/>
    </row>
    <row r="665" ht="15.75" customHeight="1">
      <c r="H665" s="36"/>
      <c r="Z665" s="36"/>
    </row>
    <row r="666" ht="15.75" customHeight="1">
      <c r="H666" s="36"/>
      <c r="Z666" s="36"/>
    </row>
    <row r="667" ht="15.75" customHeight="1">
      <c r="H667" s="36"/>
      <c r="Z667" s="36"/>
    </row>
    <row r="668" ht="15.75" customHeight="1">
      <c r="H668" s="36"/>
      <c r="Z668" s="36"/>
    </row>
    <row r="669" ht="15.75" customHeight="1">
      <c r="H669" s="36"/>
      <c r="Z669" s="36"/>
    </row>
    <row r="670" ht="15.75" customHeight="1">
      <c r="H670" s="36"/>
      <c r="Z670" s="36"/>
    </row>
    <row r="671" ht="15.75" customHeight="1">
      <c r="H671" s="36"/>
      <c r="Z671" s="36"/>
    </row>
    <row r="672" ht="15.75" customHeight="1">
      <c r="H672" s="36"/>
      <c r="Z672" s="36"/>
    </row>
    <row r="673" ht="15.75" customHeight="1">
      <c r="H673" s="36"/>
      <c r="Z673" s="36"/>
    </row>
    <row r="674" ht="15.75" customHeight="1">
      <c r="H674" s="36"/>
      <c r="Z674" s="36"/>
    </row>
    <row r="675" ht="15.75" customHeight="1">
      <c r="H675" s="36"/>
      <c r="Z675" s="36"/>
    </row>
    <row r="676" ht="15.75" customHeight="1">
      <c r="H676" s="36"/>
      <c r="Z676" s="36"/>
    </row>
    <row r="677" ht="15.75" customHeight="1">
      <c r="H677" s="36"/>
      <c r="Z677" s="36"/>
    </row>
    <row r="678" ht="15.75" customHeight="1">
      <c r="H678" s="36"/>
      <c r="Z678" s="36"/>
    </row>
    <row r="679" ht="15.75" customHeight="1">
      <c r="H679" s="36"/>
      <c r="Z679" s="36"/>
    </row>
    <row r="680" ht="15.75" customHeight="1">
      <c r="H680" s="36"/>
      <c r="Z680" s="36"/>
    </row>
    <row r="681" ht="15.75" customHeight="1">
      <c r="H681" s="36"/>
      <c r="Z681" s="36"/>
    </row>
    <row r="682" ht="15.75" customHeight="1">
      <c r="H682" s="36"/>
      <c r="Z682" s="36"/>
    </row>
    <row r="683" ht="15.75" customHeight="1">
      <c r="H683" s="36"/>
      <c r="Z683" s="36"/>
    </row>
    <row r="684" ht="15.75" customHeight="1">
      <c r="H684" s="36"/>
      <c r="Z684" s="36"/>
    </row>
    <row r="685" ht="15.75" customHeight="1">
      <c r="H685" s="36"/>
      <c r="Z685" s="36"/>
    </row>
    <row r="686" ht="15.75" customHeight="1">
      <c r="H686" s="36"/>
      <c r="Z686" s="36"/>
    </row>
    <row r="687" ht="15.75" customHeight="1">
      <c r="H687" s="36"/>
      <c r="Z687" s="36"/>
    </row>
    <row r="688" ht="15.75" customHeight="1">
      <c r="H688" s="36"/>
      <c r="Z688" s="36"/>
    </row>
    <row r="689" ht="15.75" customHeight="1">
      <c r="H689" s="36"/>
      <c r="Z689" s="36"/>
    </row>
    <row r="690" ht="15.75" customHeight="1">
      <c r="H690" s="36"/>
      <c r="Z690" s="36"/>
    </row>
    <row r="691" ht="15.75" customHeight="1">
      <c r="H691" s="36"/>
      <c r="Z691" s="36"/>
    </row>
    <row r="692" ht="15.75" customHeight="1">
      <c r="H692" s="36"/>
      <c r="Z692" s="36"/>
    </row>
    <row r="693" ht="15.75" customHeight="1">
      <c r="H693" s="36"/>
      <c r="Z693" s="36"/>
    </row>
    <row r="694" ht="15.75" customHeight="1">
      <c r="H694" s="36"/>
      <c r="Z694" s="36"/>
    </row>
    <row r="695" ht="15.75" customHeight="1">
      <c r="H695" s="36"/>
      <c r="Z695" s="36"/>
    </row>
    <row r="696" ht="15.75" customHeight="1">
      <c r="H696" s="36"/>
      <c r="Z696" s="36"/>
    </row>
    <row r="697" ht="15.75" customHeight="1">
      <c r="H697" s="36"/>
      <c r="Z697" s="36"/>
    </row>
    <row r="698" ht="15.75" customHeight="1">
      <c r="H698" s="36"/>
      <c r="Z698" s="36"/>
    </row>
    <row r="699" ht="15.75" customHeight="1">
      <c r="H699" s="36"/>
      <c r="Z699" s="36"/>
    </row>
    <row r="700" ht="15.75" customHeight="1">
      <c r="H700" s="36"/>
      <c r="Z700" s="36"/>
    </row>
    <row r="701" ht="15.75" customHeight="1">
      <c r="H701" s="36"/>
      <c r="Z701" s="36"/>
    </row>
    <row r="702" ht="15.75" customHeight="1">
      <c r="H702" s="36"/>
      <c r="Z702" s="36"/>
    </row>
    <row r="703" ht="15.75" customHeight="1">
      <c r="H703" s="36"/>
      <c r="Z703" s="36"/>
    </row>
    <row r="704" ht="15.75" customHeight="1">
      <c r="H704" s="36"/>
      <c r="Z704" s="36"/>
    </row>
    <row r="705" ht="15.75" customHeight="1">
      <c r="H705" s="36"/>
      <c r="Z705" s="36"/>
    </row>
    <row r="706" ht="15.75" customHeight="1">
      <c r="H706" s="36"/>
      <c r="Z706" s="36"/>
    </row>
    <row r="707" ht="15.75" customHeight="1">
      <c r="H707" s="36"/>
      <c r="Z707" s="36"/>
    </row>
    <row r="708" ht="15.75" customHeight="1">
      <c r="H708" s="36"/>
      <c r="Z708" s="36"/>
    </row>
    <row r="709" ht="15.75" customHeight="1">
      <c r="H709" s="36"/>
      <c r="Z709" s="36"/>
    </row>
    <row r="710" ht="15.75" customHeight="1">
      <c r="H710" s="36"/>
      <c r="Z710" s="36"/>
    </row>
    <row r="711" ht="15.75" customHeight="1">
      <c r="H711" s="36"/>
      <c r="Z711" s="36"/>
    </row>
    <row r="712" ht="15.75" customHeight="1">
      <c r="H712" s="36"/>
      <c r="Z712" s="36"/>
    </row>
    <row r="713" ht="15.75" customHeight="1">
      <c r="H713" s="36"/>
      <c r="Z713" s="36"/>
    </row>
    <row r="714" ht="15.75" customHeight="1">
      <c r="H714" s="36"/>
      <c r="Z714" s="36"/>
    </row>
    <row r="715" ht="15.75" customHeight="1">
      <c r="H715" s="36"/>
      <c r="Z715" s="36"/>
    </row>
    <row r="716" ht="15.75" customHeight="1">
      <c r="H716" s="36"/>
      <c r="Z716" s="36"/>
    </row>
    <row r="717" ht="15.75" customHeight="1">
      <c r="H717" s="36"/>
      <c r="Z717" s="36"/>
    </row>
    <row r="718" ht="15.75" customHeight="1">
      <c r="H718" s="36"/>
      <c r="Z718" s="36"/>
    </row>
    <row r="719" ht="15.75" customHeight="1">
      <c r="H719" s="36"/>
      <c r="Z719" s="36"/>
    </row>
    <row r="720" ht="15.75" customHeight="1">
      <c r="H720" s="36"/>
      <c r="Z720" s="36"/>
    </row>
    <row r="721" ht="15.75" customHeight="1">
      <c r="H721" s="36"/>
      <c r="Z721" s="36"/>
    </row>
    <row r="722" ht="15.75" customHeight="1">
      <c r="H722" s="36"/>
      <c r="Z722" s="36"/>
    </row>
    <row r="723" ht="15.75" customHeight="1">
      <c r="H723" s="36"/>
      <c r="Z723" s="36"/>
    </row>
    <row r="724" ht="15.75" customHeight="1">
      <c r="H724" s="36"/>
      <c r="Z724" s="36"/>
    </row>
    <row r="725" ht="15.75" customHeight="1">
      <c r="H725" s="36"/>
      <c r="Z725" s="36"/>
    </row>
    <row r="726" ht="15.75" customHeight="1">
      <c r="H726" s="36"/>
      <c r="Z726" s="36"/>
    </row>
    <row r="727" ht="15.75" customHeight="1">
      <c r="H727" s="36"/>
      <c r="Z727" s="36"/>
    </row>
    <row r="728" ht="15.75" customHeight="1">
      <c r="H728" s="36"/>
      <c r="Z728" s="36"/>
    </row>
    <row r="729" ht="15.75" customHeight="1">
      <c r="H729" s="36"/>
      <c r="Z729" s="36"/>
    </row>
    <row r="730" ht="15.75" customHeight="1">
      <c r="H730" s="36"/>
      <c r="Z730" s="36"/>
    </row>
    <row r="731" ht="15.75" customHeight="1">
      <c r="H731" s="36"/>
      <c r="Z731" s="36"/>
    </row>
    <row r="732" ht="15.75" customHeight="1">
      <c r="H732" s="36"/>
      <c r="Z732" s="36"/>
    </row>
    <row r="733" ht="15.75" customHeight="1">
      <c r="H733" s="36"/>
      <c r="Z733" s="36"/>
    </row>
    <row r="734" ht="15.75" customHeight="1">
      <c r="H734" s="36"/>
      <c r="Z734" s="36"/>
    </row>
    <row r="735" ht="15.75" customHeight="1">
      <c r="H735" s="36"/>
      <c r="Z735" s="36"/>
    </row>
    <row r="736" ht="15.75" customHeight="1">
      <c r="H736" s="36"/>
      <c r="Z736" s="36"/>
    </row>
    <row r="737" ht="15.75" customHeight="1">
      <c r="H737" s="36"/>
      <c r="Z737" s="36"/>
    </row>
    <row r="738" ht="15.75" customHeight="1">
      <c r="H738" s="36"/>
      <c r="Z738" s="36"/>
    </row>
    <row r="739" ht="15.75" customHeight="1">
      <c r="H739" s="36"/>
      <c r="Z739" s="36"/>
    </row>
    <row r="740" ht="15.75" customHeight="1">
      <c r="H740" s="36"/>
      <c r="Z740" s="36"/>
    </row>
    <row r="741" ht="15.75" customHeight="1">
      <c r="H741" s="36"/>
      <c r="Z741" s="36"/>
    </row>
    <row r="742" ht="15.75" customHeight="1">
      <c r="H742" s="36"/>
      <c r="Z742" s="36"/>
    </row>
    <row r="743" ht="15.75" customHeight="1">
      <c r="H743" s="36"/>
      <c r="Z743" s="36"/>
    </row>
    <row r="744" ht="15.75" customHeight="1">
      <c r="H744" s="36"/>
      <c r="Z744" s="36"/>
    </row>
    <row r="745" ht="15.75" customHeight="1">
      <c r="H745" s="36"/>
      <c r="Z745" s="36"/>
    </row>
    <row r="746" ht="15.75" customHeight="1">
      <c r="H746" s="36"/>
      <c r="Z746" s="36"/>
    </row>
    <row r="747" ht="15.75" customHeight="1">
      <c r="H747" s="36"/>
      <c r="Z747" s="36"/>
    </row>
    <row r="748" ht="15.75" customHeight="1">
      <c r="H748" s="36"/>
      <c r="Z748" s="36"/>
    </row>
    <row r="749" ht="15.75" customHeight="1">
      <c r="H749" s="36"/>
      <c r="Z749" s="36"/>
    </row>
    <row r="750" ht="15.75" customHeight="1">
      <c r="H750" s="36"/>
      <c r="Z750" s="36"/>
    </row>
    <row r="751" ht="15.75" customHeight="1">
      <c r="H751" s="36"/>
      <c r="Z751" s="36"/>
    </row>
    <row r="752" ht="15.75" customHeight="1">
      <c r="H752" s="36"/>
      <c r="Z752" s="36"/>
    </row>
    <row r="753" ht="15.75" customHeight="1">
      <c r="H753" s="36"/>
      <c r="Z753" s="36"/>
    </row>
    <row r="754" ht="15.75" customHeight="1">
      <c r="H754" s="36"/>
      <c r="Z754" s="36"/>
    </row>
    <row r="755" ht="15.75" customHeight="1">
      <c r="H755" s="36"/>
      <c r="Z755" s="36"/>
    </row>
    <row r="756" ht="15.75" customHeight="1">
      <c r="H756" s="36"/>
      <c r="Z756" s="36"/>
    </row>
    <row r="757" ht="15.75" customHeight="1">
      <c r="H757" s="36"/>
      <c r="Z757" s="36"/>
    </row>
    <row r="758" ht="15.75" customHeight="1">
      <c r="H758" s="36"/>
      <c r="Z758" s="36"/>
    </row>
    <row r="759" ht="15.75" customHeight="1">
      <c r="H759" s="36"/>
      <c r="Z759" s="36"/>
    </row>
    <row r="760" ht="15.75" customHeight="1">
      <c r="H760" s="36"/>
      <c r="Z760" s="36"/>
    </row>
    <row r="761" ht="15.75" customHeight="1">
      <c r="H761" s="36"/>
      <c r="Z761" s="36"/>
    </row>
    <row r="762" ht="15.75" customHeight="1">
      <c r="H762" s="36"/>
      <c r="Z762" s="36"/>
    </row>
    <row r="763" ht="15.75" customHeight="1">
      <c r="H763" s="36"/>
      <c r="Z763" s="36"/>
    </row>
    <row r="764" ht="15.75" customHeight="1">
      <c r="H764" s="36"/>
      <c r="Z764" s="36"/>
    </row>
    <row r="765" ht="15.75" customHeight="1">
      <c r="H765" s="36"/>
      <c r="Z765" s="36"/>
    </row>
    <row r="766" ht="15.75" customHeight="1">
      <c r="H766" s="36"/>
      <c r="Z766" s="36"/>
    </row>
    <row r="767" ht="15.75" customHeight="1">
      <c r="H767" s="36"/>
      <c r="Z767" s="36"/>
    </row>
    <row r="768" ht="15.75" customHeight="1">
      <c r="H768" s="36"/>
      <c r="Z768" s="36"/>
    </row>
    <row r="769" ht="15.75" customHeight="1">
      <c r="H769" s="36"/>
      <c r="Z769" s="36"/>
    </row>
    <row r="770" ht="15.75" customHeight="1">
      <c r="H770" s="36"/>
      <c r="Z770" s="36"/>
    </row>
    <row r="771" ht="15.75" customHeight="1">
      <c r="H771" s="36"/>
      <c r="Z771" s="36"/>
    </row>
    <row r="772" ht="15.75" customHeight="1">
      <c r="H772" s="36"/>
      <c r="Z772" s="36"/>
    </row>
    <row r="773" ht="15.75" customHeight="1">
      <c r="H773" s="36"/>
      <c r="Z773" s="36"/>
    </row>
    <row r="774" ht="15.75" customHeight="1">
      <c r="H774" s="36"/>
      <c r="Z774" s="36"/>
    </row>
    <row r="775" ht="15.75" customHeight="1">
      <c r="H775" s="36"/>
      <c r="Z775" s="36"/>
    </row>
    <row r="776" ht="15.75" customHeight="1">
      <c r="H776" s="36"/>
      <c r="Z776" s="36"/>
    </row>
    <row r="777" ht="15.75" customHeight="1">
      <c r="H777" s="36"/>
      <c r="Z777" s="36"/>
    </row>
    <row r="778" ht="15.75" customHeight="1">
      <c r="H778" s="36"/>
      <c r="Z778" s="36"/>
    </row>
    <row r="779" ht="15.75" customHeight="1">
      <c r="H779" s="36"/>
      <c r="Z779" s="36"/>
    </row>
    <row r="780" ht="15.75" customHeight="1">
      <c r="H780" s="36"/>
      <c r="Z780" s="36"/>
    </row>
    <row r="781" ht="15.75" customHeight="1">
      <c r="H781" s="36"/>
      <c r="Z781" s="36"/>
    </row>
    <row r="782" ht="15.75" customHeight="1">
      <c r="H782" s="36"/>
      <c r="Z782" s="36"/>
    </row>
    <row r="783" ht="15.75" customHeight="1">
      <c r="H783" s="36"/>
      <c r="Z783" s="36"/>
    </row>
    <row r="784" ht="15.75" customHeight="1">
      <c r="H784" s="36"/>
      <c r="Z784" s="36"/>
    </row>
    <row r="785" ht="15.75" customHeight="1">
      <c r="H785" s="36"/>
      <c r="Z785" s="36"/>
    </row>
    <row r="786" ht="15.75" customHeight="1">
      <c r="H786" s="36"/>
      <c r="Z786" s="36"/>
    </row>
    <row r="787" ht="15.75" customHeight="1">
      <c r="H787" s="36"/>
      <c r="Z787" s="36"/>
    </row>
    <row r="788" ht="15.75" customHeight="1">
      <c r="H788" s="36"/>
      <c r="Z788" s="36"/>
    </row>
    <row r="789" ht="15.75" customHeight="1">
      <c r="H789" s="36"/>
      <c r="Z789" s="36"/>
    </row>
    <row r="790" ht="15.75" customHeight="1">
      <c r="H790" s="36"/>
      <c r="Z790" s="36"/>
    </row>
    <row r="791" ht="15.75" customHeight="1">
      <c r="H791" s="36"/>
      <c r="Z791" s="36"/>
    </row>
    <row r="792" ht="15.75" customHeight="1">
      <c r="H792" s="36"/>
      <c r="Z792" s="36"/>
    </row>
    <row r="793" ht="15.75" customHeight="1">
      <c r="H793" s="36"/>
      <c r="Z793" s="36"/>
    </row>
    <row r="794" ht="15.75" customHeight="1">
      <c r="H794" s="36"/>
      <c r="Z794" s="36"/>
    </row>
    <row r="795" ht="15.75" customHeight="1">
      <c r="H795" s="36"/>
      <c r="Z795" s="36"/>
    </row>
    <row r="796" ht="15.75" customHeight="1">
      <c r="H796" s="36"/>
      <c r="Z796" s="36"/>
    </row>
    <row r="797" ht="15.75" customHeight="1">
      <c r="H797" s="36"/>
      <c r="Z797" s="36"/>
    </row>
    <row r="798" ht="15.75" customHeight="1">
      <c r="H798" s="36"/>
      <c r="Z798" s="36"/>
    </row>
    <row r="799" ht="15.75" customHeight="1">
      <c r="H799" s="36"/>
      <c r="Z799" s="36"/>
    </row>
    <row r="800" ht="15.75" customHeight="1">
      <c r="H800" s="36"/>
      <c r="Z800" s="36"/>
    </row>
    <row r="801" ht="15.75" customHeight="1">
      <c r="H801" s="36"/>
      <c r="Z801" s="36"/>
    </row>
    <row r="802" ht="15.75" customHeight="1">
      <c r="H802" s="36"/>
      <c r="Z802" s="36"/>
    </row>
    <row r="803" ht="15.75" customHeight="1">
      <c r="H803" s="36"/>
      <c r="Z803" s="36"/>
    </row>
    <row r="804" ht="15.75" customHeight="1">
      <c r="H804" s="36"/>
      <c r="Z804" s="36"/>
    </row>
    <row r="805" ht="15.75" customHeight="1">
      <c r="H805" s="36"/>
      <c r="Z805" s="36"/>
    </row>
    <row r="806" ht="15.75" customHeight="1">
      <c r="H806" s="36"/>
      <c r="Z806" s="36"/>
    </row>
    <row r="807" ht="15.75" customHeight="1">
      <c r="H807" s="36"/>
      <c r="Z807" s="36"/>
    </row>
    <row r="808" ht="15.75" customHeight="1">
      <c r="H808" s="36"/>
      <c r="Z808" s="36"/>
    </row>
    <row r="809" ht="15.75" customHeight="1">
      <c r="H809" s="36"/>
      <c r="Z809" s="36"/>
    </row>
    <row r="810" ht="15.75" customHeight="1">
      <c r="H810" s="36"/>
      <c r="Z810" s="36"/>
    </row>
    <row r="811" ht="15.75" customHeight="1">
      <c r="H811" s="36"/>
      <c r="Z811" s="36"/>
    </row>
    <row r="812" ht="15.75" customHeight="1">
      <c r="H812" s="36"/>
      <c r="Z812" s="36"/>
    </row>
    <row r="813" ht="15.75" customHeight="1">
      <c r="H813" s="36"/>
      <c r="Z813" s="36"/>
    </row>
    <row r="814" ht="15.75" customHeight="1">
      <c r="H814" s="36"/>
      <c r="Z814" s="36"/>
    </row>
    <row r="815" ht="15.75" customHeight="1">
      <c r="H815" s="36"/>
      <c r="Z815" s="36"/>
    </row>
    <row r="816" ht="15.75" customHeight="1">
      <c r="H816" s="36"/>
      <c r="Z816" s="36"/>
    </row>
    <row r="817" ht="15.75" customHeight="1">
      <c r="H817" s="36"/>
      <c r="Z817" s="36"/>
    </row>
    <row r="818" ht="15.75" customHeight="1">
      <c r="H818" s="36"/>
      <c r="Z818" s="36"/>
    </row>
    <row r="819" ht="15.75" customHeight="1">
      <c r="H819" s="36"/>
      <c r="Z819" s="36"/>
    </row>
    <row r="820" ht="15.75" customHeight="1">
      <c r="H820" s="36"/>
      <c r="Z820" s="36"/>
    </row>
    <row r="821" ht="15.75" customHeight="1">
      <c r="H821" s="36"/>
      <c r="Z821" s="36"/>
    </row>
    <row r="822" ht="15.75" customHeight="1">
      <c r="H822" s="36"/>
      <c r="Z822" s="36"/>
    </row>
    <row r="823" ht="15.75" customHeight="1">
      <c r="H823" s="36"/>
      <c r="Z823" s="36"/>
    </row>
    <row r="824" ht="15.75" customHeight="1">
      <c r="H824" s="36"/>
      <c r="Z824" s="36"/>
    </row>
    <row r="825" ht="15.75" customHeight="1">
      <c r="H825" s="36"/>
      <c r="Z825" s="36"/>
    </row>
    <row r="826" ht="15.75" customHeight="1">
      <c r="H826" s="36"/>
      <c r="Z826" s="36"/>
    </row>
    <row r="827" ht="15.75" customHeight="1">
      <c r="H827" s="36"/>
      <c r="Z827" s="36"/>
    </row>
    <row r="828" ht="15.75" customHeight="1">
      <c r="H828" s="36"/>
      <c r="Z828" s="36"/>
    </row>
    <row r="829" ht="15.75" customHeight="1">
      <c r="H829" s="36"/>
      <c r="Z829" s="36"/>
    </row>
    <row r="830" ht="15.75" customHeight="1">
      <c r="H830" s="36"/>
      <c r="Z830" s="36"/>
    </row>
    <row r="831" ht="15.75" customHeight="1">
      <c r="H831" s="36"/>
      <c r="Z831" s="36"/>
    </row>
    <row r="832" ht="15.75" customHeight="1">
      <c r="H832" s="36"/>
      <c r="Z832" s="36"/>
    </row>
    <row r="833" ht="15.75" customHeight="1">
      <c r="H833" s="36"/>
      <c r="Z833" s="36"/>
    </row>
    <row r="834" ht="15.75" customHeight="1">
      <c r="H834" s="36"/>
      <c r="Z834" s="36"/>
    </row>
    <row r="835" ht="15.75" customHeight="1">
      <c r="H835" s="36"/>
      <c r="Z835" s="36"/>
    </row>
    <row r="836" ht="15.75" customHeight="1">
      <c r="H836" s="36"/>
      <c r="Z836" s="36"/>
    </row>
    <row r="837" ht="15.75" customHeight="1">
      <c r="H837" s="36"/>
      <c r="Z837" s="36"/>
    </row>
    <row r="838" ht="15.75" customHeight="1">
      <c r="H838" s="36"/>
      <c r="Z838" s="36"/>
    </row>
    <row r="839" ht="15.75" customHeight="1">
      <c r="H839" s="36"/>
      <c r="Z839" s="36"/>
    </row>
    <row r="840" ht="15.75" customHeight="1">
      <c r="H840" s="36"/>
      <c r="Z840" s="36"/>
    </row>
    <row r="841" ht="15.75" customHeight="1">
      <c r="H841" s="36"/>
      <c r="Z841" s="36"/>
    </row>
    <row r="842" ht="15.75" customHeight="1">
      <c r="H842" s="36"/>
      <c r="Z842" s="36"/>
    </row>
    <row r="843" ht="15.75" customHeight="1">
      <c r="H843" s="36"/>
      <c r="Z843" s="36"/>
    </row>
    <row r="844" ht="15.75" customHeight="1">
      <c r="H844" s="36"/>
      <c r="Z844" s="36"/>
    </row>
    <row r="845" ht="15.75" customHeight="1">
      <c r="H845" s="36"/>
      <c r="Z845" s="36"/>
    </row>
    <row r="846" ht="15.75" customHeight="1">
      <c r="H846" s="36"/>
      <c r="Z846" s="36"/>
    </row>
    <row r="847" ht="15.75" customHeight="1">
      <c r="H847" s="36"/>
      <c r="Z847" s="36"/>
    </row>
    <row r="848" ht="15.75" customHeight="1">
      <c r="H848" s="36"/>
      <c r="Z848" s="36"/>
    </row>
    <row r="849" ht="15.75" customHeight="1">
      <c r="H849" s="36"/>
      <c r="Z849" s="36"/>
    </row>
    <row r="850" ht="15.75" customHeight="1">
      <c r="H850" s="36"/>
      <c r="Z850" s="36"/>
    </row>
    <row r="851" ht="15.75" customHeight="1">
      <c r="H851" s="36"/>
      <c r="Z851" s="36"/>
    </row>
    <row r="852" ht="15.75" customHeight="1">
      <c r="H852" s="36"/>
      <c r="Z852" s="36"/>
    </row>
    <row r="853" ht="15.75" customHeight="1">
      <c r="H853" s="36"/>
      <c r="Z853" s="36"/>
    </row>
    <row r="854" ht="15.75" customHeight="1">
      <c r="H854" s="36"/>
      <c r="Z854" s="36"/>
    </row>
    <row r="855" ht="15.75" customHeight="1">
      <c r="H855" s="36"/>
      <c r="Z855" s="36"/>
    </row>
    <row r="856" ht="15.75" customHeight="1">
      <c r="H856" s="36"/>
      <c r="Z856" s="36"/>
    </row>
    <row r="857" ht="15.75" customHeight="1">
      <c r="H857" s="36"/>
      <c r="Z857" s="36"/>
    </row>
    <row r="858" ht="15.75" customHeight="1">
      <c r="H858" s="36"/>
      <c r="Z858" s="36"/>
    </row>
    <row r="859" ht="15.75" customHeight="1">
      <c r="H859" s="36"/>
      <c r="Z859" s="36"/>
    </row>
    <row r="860" ht="15.75" customHeight="1">
      <c r="H860" s="36"/>
      <c r="Z860" s="36"/>
    </row>
    <row r="861" ht="15.75" customHeight="1">
      <c r="H861" s="36"/>
      <c r="Z861" s="36"/>
    </row>
    <row r="862" ht="15.75" customHeight="1">
      <c r="H862" s="36"/>
      <c r="Z862" s="36"/>
    </row>
    <row r="863" ht="15.75" customHeight="1">
      <c r="H863" s="36"/>
      <c r="Z863" s="36"/>
    </row>
    <row r="864" ht="15.75" customHeight="1">
      <c r="H864" s="36"/>
      <c r="Z864" s="36"/>
    </row>
    <row r="865" ht="15.75" customHeight="1">
      <c r="H865" s="36"/>
      <c r="Z865" s="36"/>
    </row>
    <row r="866" ht="15.75" customHeight="1">
      <c r="H866" s="36"/>
      <c r="Z866" s="36"/>
    </row>
    <row r="867" ht="15.75" customHeight="1">
      <c r="H867" s="36"/>
      <c r="Z867" s="36"/>
    </row>
    <row r="868" ht="15.75" customHeight="1">
      <c r="H868" s="36"/>
      <c r="Z868" s="36"/>
    </row>
    <row r="869" ht="15.75" customHeight="1">
      <c r="H869" s="36"/>
      <c r="Z869" s="36"/>
    </row>
    <row r="870" ht="15.75" customHeight="1">
      <c r="H870" s="36"/>
      <c r="Z870" s="36"/>
    </row>
    <row r="871" ht="15.75" customHeight="1">
      <c r="H871" s="36"/>
      <c r="Z871" s="36"/>
    </row>
    <row r="872" ht="15.75" customHeight="1">
      <c r="H872" s="36"/>
      <c r="Z872" s="36"/>
    </row>
    <row r="873" ht="15.75" customHeight="1">
      <c r="H873" s="36"/>
      <c r="Z873" s="36"/>
    </row>
    <row r="874" ht="15.75" customHeight="1">
      <c r="H874" s="36"/>
      <c r="Z874" s="36"/>
    </row>
    <row r="875" ht="15.75" customHeight="1">
      <c r="H875" s="36"/>
      <c r="Z875" s="36"/>
    </row>
    <row r="876" ht="15.75" customHeight="1">
      <c r="H876" s="36"/>
      <c r="Z876" s="36"/>
    </row>
    <row r="877" ht="15.75" customHeight="1">
      <c r="H877" s="36"/>
      <c r="Z877" s="36"/>
    </row>
    <row r="878" ht="15.75" customHeight="1">
      <c r="H878" s="36"/>
      <c r="Z878" s="36"/>
    </row>
    <row r="879" ht="15.75" customHeight="1">
      <c r="H879" s="36"/>
      <c r="Z879" s="36"/>
    </row>
    <row r="880" ht="15.75" customHeight="1">
      <c r="H880" s="36"/>
      <c r="Z880" s="36"/>
    </row>
    <row r="881" ht="15.75" customHeight="1">
      <c r="H881" s="36"/>
      <c r="Z881" s="36"/>
    </row>
    <row r="882" ht="15.75" customHeight="1">
      <c r="H882" s="36"/>
      <c r="Z882" s="36"/>
    </row>
    <row r="883" ht="15.75" customHeight="1">
      <c r="H883" s="36"/>
      <c r="Z883" s="36"/>
    </row>
    <row r="884" ht="15.75" customHeight="1">
      <c r="H884" s="36"/>
      <c r="Z884" s="36"/>
    </row>
    <row r="885" ht="15.75" customHeight="1">
      <c r="H885" s="36"/>
      <c r="Z885" s="36"/>
    </row>
    <row r="886" ht="15.75" customHeight="1">
      <c r="H886" s="36"/>
      <c r="Z886" s="36"/>
    </row>
    <row r="887" ht="15.75" customHeight="1">
      <c r="H887" s="36"/>
      <c r="Z887" s="36"/>
    </row>
    <row r="888" ht="15.75" customHeight="1">
      <c r="H888" s="36"/>
      <c r="Z888" s="36"/>
    </row>
    <row r="889" ht="15.75" customHeight="1">
      <c r="H889" s="36"/>
      <c r="Z889" s="36"/>
    </row>
    <row r="890" ht="15.75" customHeight="1">
      <c r="H890" s="36"/>
      <c r="Z890" s="36"/>
    </row>
    <row r="891" ht="15.75" customHeight="1">
      <c r="H891" s="36"/>
      <c r="Z891" s="36"/>
    </row>
    <row r="892" ht="15.75" customHeight="1">
      <c r="H892" s="36"/>
      <c r="Z892" s="36"/>
    </row>
    <row r="893" ht="15.75" customHeight="1">
      <c r="H893" s="36"/>
      <c r="Z893" s="36"/>
    </row>
    <row r="894" ht="15.75" customHeight="1">
      <c r="H894" s="36"/>
      <c r="Z894" s="36"/>
    </row>
    <row r="895" ht="15.75" customHeight="1">
      <c r="H895" s="36"/>
      <c r="Z895" s="36"/>
    </row>
    <row r="896" ht="15.75" customHeight="1">
      <c r="H896" s="36"/>
      <c r="Z896" s="36"/>
    </row>
    <row r="897" ht="15.75" customHeight="1">
      <c r="H897" s="36"/>
      <c r="Z897" s="36"/>
    </row>
    <row r="898" ht="15.75" customHeight="1">
      <c r="H898" s="36"/>
      <c r="Z898" s="36"/>
    </row>
    <row r="899" ht="15.75" customHeight="1">
      <c r="H899" s="36"/>
      <c r="Z899" s="36"/>
    </row>
    <row r="900" ht="15.75" customHeight="1">
      <c r="H900" s="36"/>
      <c r="Z900" s="36"/>
    </row>
    <row r="901" ht="15.75" customHeight="1">
      <c r="H901" s="36"/>
      <c r="Z901" s="36"/>
    </row>
    <row r="902" ht="15.75" customHeight="1">
      <c r="H902" s="36"/>
      <c r="Z902" s="36"/>
    </row>
    <row r="903" ht="15.75" customHeight="1">
      <c r="H903" s="36"/>
      <c r="Z903" s="36"/>
    </row>
    <row r="904" ht="15.75" customHeight="1">
      <c r="H904" s="36"/>
      <c r="Z904" s="36"/>
    </row>
    <row r="905" ht="15.75" customHeight="1">
      <c r="H905" s="36"/>
      <c r="Z905" s="36"/>
    </row>
    <row r="906" ht="15.75" customHeight="1">
      <c r="H906" s="36"/>
      <c r="Z906" s="36"/>
    </row>
    <row r="907" ht="15.75" customHeight="1">
      <c r="H907" s="36"/>
      <c r="Z907" s="36"/>
    </row>
    <row r="908" ht="15.75" customHeight="1">
      <c r="H908" s="36"/>
      <c r="Z908" s="36"/>
    </row>
    <row r="909" ht="15.75" customHeight="1">
      <c r="H909" s="36"/>
      <c r="Z909" s="36"/>
    </row>
    <row r="910" ht="15.75" customHeight="1">
      <c r="H910" s="36"/>
      <c r="Z910" s="36"/>
    </row>
    <row r="911" ht="15.75" customHeight="1">
      <c r="H911" s="36"/>
      <c r="Z911" s="36"/>
    </row>
    <row r="912" ht="15.75" customHeight="1">
      <c r="H912" s="36"/>
      <c r="Z912" s="36"/>
    </row>
    <row r="913" ht="15.75" customHeight="1">
      <c r="H913" s="36"/>
      <c r="Z913" s="36"/>
    </row>
    <row r="914" ht="15.75" customHeight="1">
      <c r="H914" s="36"/>
      <c r="Z914" s="36"/>
    </row>
    <row r="915" ht="15.75" customHeight="1">
      <c r="H915" s="36"/>
      <c r="Z915" s="36"/>
    </row>
    <row r="916" ht="15.75" customHeight="1">
      <c r="H916" s="36"/>
      <c r="Z916" s="36"/>
    </row>
    <row r="917" ht="15.75" customHeight="1">
      <c r="H917" s="36"/>
      <c r="Z917" s="36"/>
    </row>
    <row r="918" ht="15.75" customHeight="1">
      <c r="H918" s="36"/>
      <c r="Z918" s="36"/>
    </row>
    <row r="919" ht="15.75" customHeight="1">
      <c r="H919" s="36"/>
      <c r="Z919" s="36"/>
    </row>
    <row r="920" ht="15.75" customHeight="1">
      <c r="H920" s="36"/>
      <c r="Z920" s="36"/>
    </row>
    <row r="921" ht="15.75" customHeight="1">
      <c r="H921" s="36"/>
      <c r="Z921" s="36"/>
    </row>
    <row r="922" ht="15.75" customHeight="1">
      <c r="H922" s="36"/>
      <c r="Z922" s="36"/>
    </row>
    <row r="923" ht="15.75" customHeight="1">
      <c r="H923" s="36"/>
      <c r="Z923" s="36"/>
    </row>
    <row r="924" ht="15.75" customHeight="1">
      <c r="H924" s="36"/>
      <c r="Z924" s="36"/>
    </row>
    <row r="925" ht="15.75" customHeight="1">
      <c r="H925" s="36"/>
      <c r="Z925" s="36"/>
    </row>
    <row r="926" ht="15.75" customHeight="1">
      <c r="H926" s="36"/>
      <c r="Z926" s="36"/>
    </row>
    <row r="927" ht="15.75" customHeight="1">
      <c r="H927" s="36"/>
      <c r="Z927" s="36"/>
    </row>
    <row r="928" ht="15.75" customHeight="1">
      <c r="H928" s="36"/>
      <c r="Z928" s="36"/>
    </row>
    <row r="929" ht="15.75" customHeight="1">
      <c r="H929" s="36"/>
      <c r="Z929" s="36"/>
    </row>
    <row r="930" ht="15.75" customHeight="1">
      <c r="H930" s="36"/>
      <c r="Z930" s="36"/>
    </row>
    <row r="931" ht="15.75" customHeight="1">
      <c r="H931" s="36"/>
      <c r="Z931" s="36"/>
    </row>
    <row r="932" ht="15.75" customHeight="1">
      <c r="H932" s="36"/>
      <c r="Z932" s="36"/>
    </row>
    <row r="933" ht="15.75" customHeight="1">
      <c r="H933" s="36"/>
      <c r="Z933" s="36"/>
    </row>
    <row r="934" ht="15.75" customHeight="1">
      <c r="H934" s="36"/>
      <c r="Z934" s="36"/>
    </row>
    <row r="935" ht="15.75" customHeight="1">
      <c r="H935" s="36"/>
      <c r="Z935" s="36"/>
    </row>
    <row r="936" ht="15.75" customHeight="1">
      <c r="H936" s="36"/>
      <c r="Z936" s="36"/>
    </row>
    <row r="937" ht="15.75" customHeight="1">
      <c r="H937" s="36"/>
      <c r="Z937" s="36"/>
    </row>
    <row r="938" ht="15.75" customHeight="1">
      <c r="H938" s="36"/>
      <c r="Z938" s="36"/>
    </row>
    <row r="939" ht="15.75" customHeight="1">
      <c r="H939" s="36"/>
      <c r="Z939" s="36"/>
    </row>
    <row r="940" ht="15.75" customHeight="1">
      <c r="H940" s="36"/>
      <c r="Z940" s="36"/>
    </row>
    <row r="941" ht="15.75" customHeight="1">
      <c r="H941" s="36"/>
      <c r="Z941" s="36"/>
    </row>
    <row r="942" ht="15.75" customHeight="1">
      <c r="H942" s="36"/>
      <c r="Z942" s="36"/>
    </row>
    <row r="943" ht="15.75" customHeight="1">
      <c r="H943" s="36"/>
      <c r="Z943" s="36"/>
    </row>
    <row r="944" ht="15.75" customHeight="1">
      <c r="H944" s="36"/>
      <c r="Z944" s="36"/>
    </row>
    <row r="945" ht="15.75" customHeight="1">
      <c r="H945" s="36"/>
      <c r="Z945" s="36"/>
    </row>
    <row r="946" ht="15.75" customHeight="1">
      <c r="H946" s="36"/>
      <c r="Z946" s="36"/>
    </row>
    <row r="947" ht="15.75" customHeight="1">
      <c r="H947" s="36"/>
      <c r="Z947" s="36"/>
    </row>
    <row r="948" ht="15.75" customHeight="1">
      <c r="H948" s="36"/>
      <c r="Z948" s="36"/>
    </row>
    <row r="949" ht="15.75" customHeight="1">
      <c r="H949" s="36"/>
      <c r="Z949" s="36"/>
    </row>
    <row r="950" ht="15.75" customHeight="1">
      <c r="H950" s="36"/>
      <c r="Z950" s="36"/>
    </row>
    <row r="951" ht="15.75" customHeight="1">
      <c r="H951" s="36"/>
      <c r="Z951" s="36"/>
    </row>
    <row r="952" ht="15.75" customHeight="1">
      <c r="H952" s="36"/>
      <c r="Z952" s="36"/>
    </row>
    <row r="953" ht="15.75" customHeight="1">
      <c r="H953" s="36"/>
      <c r="Z953" s="36"/>
    </row>
    <row r="954" ht="15.75" customHeight="1">
      <c r="H954" s="36"/>
      <c r="Z954" s="36"/>
    </row>
    <row r="955" ht="15.75" customHeight="1">
      <c r="H955" s="36"/>
      <c r="Z955" s="36"/>
    </row>
    <row r="956" ht="15.75" customHeight="1">
      <c r="H956" s="36"/>
      <c r="Z956" s="36"/>
    </row>
    <row r="957" ht="15.75" customHeight="1">
      <c r="H957" s="36"/>
      <c r="Z957" s="36"/>
    </row>
    <row r="958" ht="15.75" customHeight="1">
      <c r="H958" s="36"/>
      <c r="Z958" s="36"/>
    </row>
    <row r="959" ht="15.75" customHeight="1">
      <c r="H959" s="36"/>
      <c r="Z959" s="36"/>
    </row>
    <row r="960" ht="15.75" customHeight="1">
      <c r="H960" s="36"/>
      <c r="Z960" s="36"/>
    </row>
    <row r="961" ht="15.75" customHeight="1">
      <c r="H961" s="36"/>
      <c r="Z961" s="36"/>
    </row>
    <row r="962" ht="15.75" customHeight="1">
      <c r="H962" s="36"/>
      <c r="Z962" s="36"/>
    </row>
    <row r="963" ht="15.75" customHeight="1">
      <c r="H963" s="36"/>
      <c r="Z963" s="36"/>
    </row>
    <row r="964" ht="15.75" customHeight="1">
      <c r="H964" s="36"/>
      <c r="Z964" s="36"/>
    </row>
    <row r="965" ht="15.75" customHeight="1">
      <c r="H965" s="36"/>
      <c r="Z965" s="36"/>
    </row>
    <row r="966" ht="15.75" customHeight="1">
      <c r="H966" s="36"/>
      <c r="Z966" s="36"/>
    </row>
    <row r="967" ht="15.75" customHeight="1">
      <c r="H967" s="36"/>
      <c r="Z967" s="36"/>
    </row>
    <row r="968" ht="15.75" customHeight="1">
      <c r="H968" s="36"/>
      <c r="Z968" s="36"/>
    </row>
    <row r="969" ht="15.75" customHeight="1">
      <c r="H969" s="36"/>
      <c r="Z969" s="36"/>
    </row>
    <row r="970" ht="15.75" customHeight="1">
      <c r="H970" s="36"/>
      <c r="Z970" s="36"/>
    </row>
    <row r="971" ht="15.75" customHeight="1">
      <c r="H971" s="36"/>
      <c r="Z971" s="36"/>
    </row>
    <row r="972" ht="15.75" customHeight="1">
      <c r="H972" s="36"/>
      <c r="Z972" s="36"/>
    </row>
    <row r="973" ht="15.75" customHeight="1">
      <c r="H973" s="36"/>
      <c r="Z973" s="36"/>
    </row>
    <row r="974" ht="15.75" customHeight="1">
      <c r="H974" s="36"/>
      <c r="Z974" s="36"/>
    </row>
    <row r="975" ht="15.75" customHeight="1">
      <c r="H975" s="36"/>
      <c r="Z975" s="36"/>
    </row>
    <row r="976" ht="15.75" customHeight="1">
      <c r="H976" s="36"/>
      <c r="Z976" s="36"/>
    </row>
    <row r="977" ht="15.75" customHeight="1">
      <c r="H977" s="36"/>
      <c r="Z977" s="36"/>
    </row>
    <row r="978" ht="15.75" customHeight="1">
      <c r="H978" s="36"/>
      <c r="Z978" s="36"/>
    </row>
    <row r="979" ht="15.75" customHeight="1">
      <c r="H979" s="36"/>
      <c r="Z979" s="36"/>
    </row>
    <row r="980" ht="15.75" customHeight="1">
      <c r="H980" s="36"/>
      <c r="Z980" s="36"/>
    </row>
    <row r="981" ht="15.75" customHeight="1">
      <c r="H981" s="36"/>
      <c r="Z981" s="36"/>
    </row>
    <row r="982" ht="15.75" customHeight="1">
      <c r="H982" s="36"/>
      <c r="Z982" s="36"/>
    </row>
    <row r="983" ht="15.75" customHeight="1">
      <c r="H983" s="36"/>
      <c r="Z983" s="36"/>
    </row>
    <row r="984" ht="15.75" customHeight="1">
      <c r="H984" s="36"/>
      <c r="Z984" s="36"/>
    </row>
    <row r="985" ht="15.75" customHeight="1">
      <c r="H985" s="36"/>
      <c r="Z985" s="36"/>
    </row>
    <row r="986" ht="15.75" customHeight="1">
      <c r="H986" s="36"/>
      <c r="Z986" s="36"/>
    </row>
    <row r="987" ht="15.75" customHeight="1">
      <c r="H987" s="36"/>
      <c r="Z987" s="36"/>
    </row>
    <row r="988" ht="15.75" customHeight="1">
      <c r="H988" s="36"/>
      <c r="Z988" s="36"/>
    </row>
    <row r="989" ht="15.75" customHeight="1">
      <c r="H989" s="36"/>
      <c r="Z989" s="36"/>
    </row>
    <row r="990" ht="15.75" customHeight="1">
      <c r="H990" s="36"/>
      <c r="Z990" s="36"/>
    </row>
    <row r="991" ht="15.75" customHeight="1">
      <c r="H991" s="36"/>
      <c r="Z991" s="36"/>
    </row>
    <row r="992" ht="15.75" customHeight="1">
      <c r="H992" s="36"/>
      <c r="Z992" s="36"/>
    </row>
    <row r="993" ht="15.75" customHeight="1">
      <c r="H993" s="36"/>
      <c r="Z993" s="36"/>
    </row>
    <row r="994" ht="15.75" customHeight="1">
      <c r="H994" s="36"/>
      <c r="Z994" s="36"/>
    </row>
    <row r="995" ht="15.75" customHeight="1">
      <c r="H995" s="36"/>
      <c r="Z995" s="36"/>
    </row>
    <row r="996" ht="15.75" customHeight="1">
      <c r="H996" s="36"/>
      <c r="Z996" s="36"/>
    </row>
    <row r="997" ht="15.75" customHeight="1">
      <c r="H997" s="36"/>
      <c r="Z997" s="36"/>
    </row>
    <row r="998" ht="15.75" customHeight="1">
      <c r="H998" s="36"/>
      <c r="Z998" s="36"/>
    </row>
    <row r="999" ht="15.75" customHeight="1">
      <c r="H999" s="36"/>
      <c r="Z999" s="36"/>
    </row>
    <row r="1000" ht="15.75" customHeight="1">
      <c r="H1000" s="36"/>
      <c r="Z1000" s="36"/>
    </row>
  </sheetData>
  <mergeCells count="3">
    <mergeCell ref="B2:H3"/>
    <mergeCell ref="D6:E6"/>
    <mergeCell ref="D21:E21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4.43"/>
    <col customWidth="1" min="5" max="5" width="8.43"/>
    <col customWidth="1" min="7" max="18" width="7.71"/>
    <col customWidth="1" min="19" max="19" width="7.14"/>
    <col customWidth="1" min="20" max="20" width="8.43"/>
    <col customWidth="1" min="21" max="21" width="7.29"/>
    <col customWidth="1" min="22" max="22" width="7.14"/>
    <col customWidth="1" min="23" max="23" width="7.43"/>
  </cols>
  <sheetData>
    <row r="1">
      <c r="F1" s="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X1" s="36"/>
    </row>
    <row r="2">
      <c r="B2" s="211" t="s">
        <v>638</v>
      </c>
      <c r="C2" s="8"/>
      <c r="D2" s="8"/>
      <c r="E2" s="32"/>
      <c r="F2" s="212"/>
      <c r="G2" s="213" t="s">
        <v>189</v>
      </c>
      <c r="H2" s="214" t="s">
        <v>190</v>
      </c>
      <c r="I2" s="215" t="s">
        <v>191</v>
      </c>
      <c r="J2" s="216" t="s">
        <v>192</v>
      </c>
      <c r="K2" s="217" t="s">
        <v>193</v>
      </c>
      <c r="L2" s="218" t="s">
        <v>194</v>
      </c>
      <c r="M2" s="219" t="s">
        <v>195</v>
      </c>
      <c r="N2" s="220" t="s">
        <v>196</v>
      </c>
      <c r="O2" s="221" t="s">
        <v>197</v>
      </c>
      <c r="P2" s="222" t="s">
        <v>198</v>
      </c>
      <c r="Q2" s="223" t="s">
        <v>199</v>
      </c>
      <c r="R2" s="224" t="s">
        <v>200</v>
      </c>
      <c r="S2" s="225" t="s">
        <v>201</v>
      </c>
      <c r="T2" s="226" t="s">
        <v>202</v>
      </c>
      <c r="U2" s="32"/>
      <c r="V2" s="32"/>
      <c r="W2" s="32"/>
      <c r="X2" s="212"/>
    </row>
    <row r="3">
      <c r="B3" s="67" t="s">
        <v>50</v>
      </c>
      <c r="C3" s="67" t="s">
        <v>51</v>
      </c>
      <c r="D3" s="67" t="s">
        <v>52</v>
      </c>
      <c r="E3" s="67" t="s">
        <v>54</v>
      </c>
      <c r="F3" s="227" t="s">
        <v>55</v>
      </c>
      <c r="G3" s="228">
        <v>2.0</v>
      </c>
      <c r="H3" s="229">
        <v>5.0</v>
      </c>
      <c r="I3" s="230">
        <v>7.0</v>
      </c>
      <c r="J3" s="231">
        <v>10.0</v>
      </c>
      <c r="K3" s="232">
        <v>11.0</v>
      </c>
      <c r="L3" s="233">
        <v>12.0</v>
      </c>
      <c r="M3" s="234">
        <v>13.0</v>
      </c>
      <c r="N3" s="235">
        <v>16.0</v>
      </c>
      <c r="O3" s="236">
        <v>27.0</v>
      </c>
      <c r="P3" s="237">
        <v>69.0</v>
      </c>
      <c r="Q3" s="238">
        <v>76.0</v>
      </c>
      <c r="R3" s="239">
        <v>77.0</v>
      </c>
      <c r="S3" s="240">
        <v>79.0</v>
      </c>
      <c r="T3" s="241">
        <v>81.0</v>
      </c>
      <c r="U3" s="123" t="s">
        <v>2</v>
      </c>
      <c r="V3" s="123" t="s">
        <v>3</v>
      </c>
      <c r="W3" s="124" t="s">
        <v>66</v>
      </c>
      <c r="X3" s="125" t="s">
        <v>67</v>
      </c>
    </row>
    <row r="4">
      <c r="F4" s="36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X4" s="36"/>
    </row>
    <row r="5">
      <c r="B5" s="243"/>
      <c r="C5" s="244"/>
      <c r="D5" s="244"/>
      <c r="E5" s="244"/>
      <c r="F5" s="93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X5" s="36"/>
    </row>
    <row r="6">
      <c r="B6" s="245" t="s">
        <v>639</v>
      </c>
      <c r="C6" s="67"/>
      <c r="D6" s="191">
        <v>5.0</v>
      </c>
      <c r="E6" s="191"/>
      <c r="F6" s="247">
        <v>60.0</v>
      </c>
      <c r="G6" s="560"/>
      <c r="H6" s="561"/>
      <c r="I6" s="562"/>
      <c r="J6" s="563"/>
      <c r="K6" s="564"/>
      <c r="L6" s="565"/>
      <c r="M6" s="566"/>
      <c r="N6" s="434"/>
      <c r="O6" s="567"/>
      <c r="P6" s="568"/>
      <c r="Q6" s="569"/>
      <c r="R6" s="570"/>
      <c r="S6" s="571"/>
      <c r="T6" s="572"/>
      <c r="U6" s="573">
        <f t="shared" ref="U6:U7" si="1">SUM(G6:T6)</f>
        <v>0</v>
      </c>
      <c r="V6" s="574">
        <f t="shared" ref="V6:V7" si="2">(G6+H6+I6+J6+K6+L6+M6+N6+P6+Q6+R6+S6+T6)*D6</f>
        <v>0</v>
      </c>
      <c r="W6" s="574">
        <f>1.345*U6</f>
        <v>0</v>
      </c>
      <c r="X6" s="575">
        <f t="shared" ref="X6:X7" si="3">U6*F6</f>
        <v>0</v>
      </c>
    </row>
    <row r="7">
      <c r="B7" s="245" t="s">
        <v>640</v>
      </c>
      <c r="C7" s="67"/>
      <c r="D7" s="191">
        <v>4.0</v>
      </c>
      <c r="E7" s="191"/>
      <c r="F7" s="247">
        <v>110.0</v>
      </c>
      <c r="G7" s="560"/>
      <c r="H7" s="561"/>
      <c r="I7" s="562"/>
      <c r="J7" s="563"/>
      <c r="K7" s="564"/>
      <c r="L7" s="565"/>
      <c r="M7" s="566"/>
      <c r="N7" s="434"/>
      <c r="O7" s="567"/>
      <c r="P7" s="568"/>
      <c r="Q7" s="569"/>
      <c r="R7" s="570"/>
      <c r="S7" s="571"/>
      <c r="T7" s="576"/>
      <c r="U7" s="573">
        <f t="shared" si="1"/>
        <v>0</v>
      </c>
      <c r="V7" s="574">
        <f t="shared" si="2"/>
        <v>0</v>
      </c>
      <c r="W7" s="574">
        <f>3.4*U7</f>
        <v>0</v>
      </c>
      <c r="X7" s="575">
        <f t="shared" si="3"/>
        <v>0</v>
      </c>
    </row>
    <row r="8" ht="12.0" customHeight="1">
      <c r="F8" s="36"/>
      <c r="G8" s="577">
        <f t="shared" ref="G8:X8" si="4">SUM(G6:G7)</f>
        <v>0</v>
      </c>
      <c r="H8" s="578">
        <f t="shared" si="4"/>
        <v>0</v>
      </c>
      <c r="I8" s="579">
        <f t="shared" si="4"/>
        <v>0</v>
      </c>
      <c r="J8" s="580">
        <f t="shared" si="4"/>
        <v>0</v>
      </c>
      <c r="K8" s="581">
        <f t="shared" si="4"/>
        <v>0</v>
      </c>
      <c r="L8" s="582">
        <f t="shared" si="4"/>
        <v>0</v>
      </c>
      <c r="M8" s="583">
        <f t="shared" si="4"/>
        <v>0</v>
      </c>
      <c r="N8" s="584">
        <f t="shared" si="4"/>
        <v>0</v>
      </c>
      <c r="O8" s="585">
        <f t="shared" si="4"/>
        <v>0</v>
      </c>
      <c r="P8" s="586">
        <f t="shared" si="4"/>
        <v>0</v>
      </c>
      <c r="Q8" s="587">
        <f t="shared" si="4"/>
        <v>0</v>
      </c>
      <c r="R8" s="588">
        <f t="shared" si="4"/>
        <v>0</v>
      </c>
      <c r="S8" s="589">
        <f t="shared" si="4"/>
        <v>0</v>
      </c>
      <c r="T8" s="590">
        <f t="shared" si="4"/>
        <v>0</v>
      </c>
      <c r="U8" s="190">
        <f t="shared" si="4"/>
        <v>0</v>
      </c>
      <c r="V8" s="190">
        <f t="shared" si="4"/>
        <v>0</v>
      </c>
      <c r="W8" s="190">
        <f t="shared" si="4"/>
        <v>0</v>
      </c>
      <c r="X8" s="427">
        <f t="shared" si="4"/>
        <v>0</v>
      </c>
    </row>
    <row r="9">
      <c r="F9" s="36"/>
      <c r="X9" s="36"/>
    </row>
    <row r="10">
      <c r="F10" s="36"/>
      <c r="X10" s="36"/>
    </row>
    <row r="11">
      <c r="F11" s="36"/>
      <c r="X11" s="36"/>
    </row>
    <row r="12">
      <c r="F12" s="36"/>
      <c r="X12" s="36"/>
    </row>
    <row r="13">
      <c r="F13" s="36"/>
      <c r="X13" s="36"/>
    </row>
    <row r="14">
      <c r="F14" s="36"/>
      <c r="X14" s="36"/>
    </row>
    <row r="15">
      <c r="F15" s="36"/>
      <c r="X15" s="36"/>
    </row>
    <row r="16">
      <c r="F16" s="36"/>
      <c r="X16" s="36"/>
    </row>
    <row r="17">
      <c r="F17" s="36"/>
      <c r="X17" s="36"/>
    </row>
    <row r="18">
      <c r="F18" s="36"/>
      <c r="X18" s="36"/>
    </row>
    <row r="19">
      <c r="F19" s="36"/>
      <c r="X19" s="36"/>
    </row>
    <row r="20">
      <c r="F20" s="36"/>
      <c r="X20" s="36"/>
    </row>
    <row r="21" ht="15.75" customHeight="1">
      <c r="F21" s="36"/>
      <c r="X21" s="36"/>
    </row>
    <row r="22" ht="15.75" customHeight="1">
      <c r="F22" s="36"/>
      <c r="X22" s="36"/>
    </row>
    <row r="23" ht="15.75" customHeight="1">
      <c r="F23" s="36"/>
      <c r="X23" s="36"/>
    </row>
    <row r="24" ht="15.75" customHeight="1">
      <c r="F24" s="36"/>
      <c r="X24" s="36"/>
    </row>
    <row r="25" ht="15.75" customHeight="1">
      <c r="F25" s="36"/>
      <c r="X25" s="36"/>
    </row>
    <row r="26" ht="15.75" customHeight="1">
      <c r="F26" s="36"/>
      <c r="X26" s="36"/>
    </row>
    <row r="27" ht="15.75" customHeight="1">
      <c r="F27" s="36"/>
      <c r="X27" s="36"/>
    </row>
    <row r="28" ht="15.75" customHeight="1">
      <c r="F28" s="36"/>
      <c r="X28" s="36"/>
    </row>
    <row r="29" ht="15.75" customHeight="1">
      <c r="F29" s="36"/>
      <c r="X29" s="36"/>
    </row>
    <row r="30" ht="15.75" customHeight="1">
      <c r="F30" s="36"/>
      <c r="X30" s="36"/>
    </row>
    <row r="31" ht="15.75" customHeight="1">
      <c r="F31" s="36"/>
      <c r="X31" s="36"/>
    </row>
    <row r="32" ht="15.75" customHeight="1">
      <c r="F32" s="36"/>
      <c r="X32" s="36"/>
    </row>
    <row r="33" ht="15.75" customHeight="1">
      <c r="F33" s="36"/>
      <c r="X33" s="36"/>
    </row>
    <row r="34" ht="15.75" customHeight="1">
      <c r="F34" s="36"/>
      <c r="X34" s="36"/>
    </row>
    <row r="35" ht="15.75" customHeight="1">
      <c r="F35" s="36"/>
      <c r="X35" s="36"/>
    </row>
    <row r="36" ht="15.75" customHeight="1">
      <c r="F36" s="36"/>
      <c r="X36" s="36"/>
    </row>
    <row r="37" ht="15.75" customHeight="1">
      <c r="F37" s="36"/>
      <c r="X37" s="36"/>
    </row>
    <row r="38" ht="15.75" customHeight="1">
      <c r="F38" s="36"/>
      <c r="X38" s="36"/>
    </row>
    <row r="39" ht="15.75" customHeight="1">
      <c r="F39" s="36"/>
      <c r="X39" s="36"/>
    </row>
    <row r="40" ht="15.75" customHeight="1">
      <c r="F40" s="36"/>
      <c r="X40" s="36"/>
    </row>
    <row r="41" ht="15.75" customHeight="1">
      <c r="F41" s="36"/>
      <c r="X41" s="36"/>
    </row>
    <row r="42" ht="15.75" customHeight="1">
      <c r="F42" s="36"/>
      <c r="X42" s="36"/>
    </row>
    <row r="43" ht="15.75" customHeight="1">
      <c r="F43" s="36"/>
      <c r="X43" s="36"/>
    </row>
    <row r="44" ht="15.75" customHeight="1">
      <c r="F44" s="36"/>
      <c r="X44" s="36"/>
    </row>
    <row r="45" ht="15.75" customHeight="1">
      <c r="F45" s="36"/>
      <c r="X45" s="36"/>
    </row>
    <row r="46" ht="15.75" customHeight="1">
      <c r="F46" s="36"/>
      <c r="X46" s="36"/>
    </row>
    <row r="47" ht="15.75" customHeight="1">
      <c r="F47" s="36"/>
      <c r="X47" s="36"/>
    </row>
    <row r="48" ht="15.75" customHeight="1">
      <c r="F48" s="36"/>
      <c r="X48" s="36"/>
    </row>
    <row r="49" ht="15.75" customHeight="1">
      <c r="F49" s="36"/>
      <c r="X49" s="36"/>
    </row>
    <row r="50" ht="15.75" customHeight="1">
      <c r="F50" s="36"/>
      <c r="X50" s="36"/>
    </row>
    <row r="51" ht="15.75" customHeight="1">
      <c r="F51" s="36"/>
      <c r="X51" s="36"/>
    </row>
    <row r="52" ht="15.75" customHeight="1">
      <c r="F52" s="36"/>
      <c r="X52" s="36"/>
    </row>
    <row r="53" ht="15.75" customHeight="1">
      <c r="F53" s="36"/>
      <c r="X53" s="36"/>
    </row>
    <row r="54" ht="15.75" customHeight="1">
      <c r="F54" s="36"/>
      <c r="X54" s="36"/>
    </row>
    <row r="55" ht="15.75" customHeight="1">
      <c r="F55" s="36"/>
      <c r="X55" s="36"/>
    </row>
    <row r="56" ht="15.75" customHeight="1">
      <c r="F56" s="36"/>
      <c r="X56" s="36"/>
    </row>
    <row r="57" ht="15.75" customHeight="1">
      <c r="F57" s="36"/>
      <c r="X57" s="36"/>
    </row>
    <row r="58" ht="15.75" customHeight="1">
      <c r="F58" s="36"/>
      <c r="X58" s="36"/>
    </row>
    <row r="59" ht="15.75" customHeight="1">
      <c r="F59" s="36"/>
      <c r="X59" s="36"/>
    </row>
    <row r="60" ht="15.75" customHeight="1">
      <c r="F60" s="36"/>
      <c r="X60" s="36"/>
    </row>
    <row r="61" ht="15.75" customHeight="1">
      <c r="F61" s="36"/>
      <c r="X61" s="36"/>
    </row>
    <row r="62" ht="15.75" customHeight="1">
      <c r="F62" s="36"/>
      <c r="X62" s="36"/>
    </row>
    <row r="63" ht="15.75" customHeight="1">
      <c r="F63" s="36"/>
      <c r="X63" s="36"/>
    </row>
    <row r="64" ht="15.75" customHeight="1">
      <c r="F64" s="36"/>
      <c r="X64" s="36"/>
    </row>
    <row r="65" ht="15.75" customHeight="1">
      <c r="F65" s="36"/>
      <c r="X65" s="36"/>
    </row>
    <row r="66" ht="15.75" customHeight="1">
      <c r="F66" s="36"/>
      <c r="X66" s="36"/>
    </row>
    <row r="67" ht="15.75" customHeight="1">
      <c r="F67" s="36"/>
      <c r="X67" s="36"/>
    </row>
    <row r="68" ht="15.75" customHeight="1">
      <c r="F68" s="36"/>
      <c r="X68" s="36"/>
    </row>
    <row r="69" ht="15.75" customHeight="1">
      <c r="F69" s="36"/>
      <c r="X69" s="36"/>
    </row>
    <row r="70" ht="15.75" customHeight="1">
      <c r="F70" s="36"/>
      <c r="X70" s="36"/>
    </row>
    <row r="71" ht="15.75" customHeight="1">
      <c r="F71" s="36"/>
      <c r="X71" s="36"/>
    </row>
    <row r="72" ht="15.75" customHeight="1">
      <c r="F72" s="36"/>
      <c r="X72" s="36"/>
    </row>
    <row r="73" ht="15.75" customHeight="1">
      <c r="F73" s="36"/>
      <c r="X73" s="36"/>
    </row>
    <row r="74" ht="15.75" customHeight="1">
      <c r="F74" s="36"/>
      <c r="X74" s="36"/>
    </row>
    <row r="75" ht="15.75" customHeight="1">
      <c r="F75" s="36"/>
      <c r="X75" s="36"/>
    </row>
    <row r="76" ht="15.75" customHeight="1">
      <c r="F76" s="36"/>
      <c r="X76" s="36"/>
    </row>
    <row r="77" ht="15.75" customHeight="1">
      <c r="F77" s="36"/>
      <c r="X77" s="36"/>
    </row>
    <row r="78" ht="15.75" customHeight="1">
      <c r="F78" s="36"/>
      <c r="X78" s="36"/>
    </row>
    <row r="79" ht="15.75" customHeight="1">
      <c r="F79" s="36"/>
      <c r="X79" s="36"/>
    </row>
    <row r="80" ht="15.75" customHeight="1">
      <c r="F80" s="36"/>
      <c r="X80" s="36"/>
    </row>
    <row r="81" ht="15.75" customHeight="1">
      <c r="F81" s="36"/>
      <c r="X81" s="36"/>
    </row>
    <row r="82" ht="15.75" customHeight="1">
      <c r="F82" s="36"/>
      <c r="X82" s="36"/>
    </row>
    <row r="83" ht="15.75" customHeight="1">
      <c r="F83" s="36"/>
      <c r="X83" s="36"/>
    </row>
    <row r="84" ht="15.75" customHeight="1">
      <c r="F84" s="36"/>
      <c r="X84" s="36"/>
    </row>
    <row r="85" ht="15.75" customHeight="1">
      <c r="F85" s="36"/>
      <c r="X85" s="36"/>
    </row>
    <row r="86" ht="15.75" customHeight="1">
      <c r="F86" s="36"/>
      <c r="X86" s="36"/>
    </row>
    <row r="87" ht="15.75" customHeight="1">
      <c r="F87" s="36"/>
      <c r="X87" s="36"/>
    </row>
    <row r="88" ht="15.75" customHeight="1">
      <c r="F88" s="36"/>
      <c r="X88" s="36"/>
    </row>
    <row r="89" ht="15.75" customHeight="1">
      <c r="F89" s="36"/>
      <c r="X89" s="36"/>
    </row>
    <row r="90" ht="15.75" customHeight="1">
      <c r="F90" s="36"/>
      <c r="X90" s="36"/>
    </row>
    <row r="91" ht="15.75" customHeight="1">
      <c r="F91" s="36"/>
      <c r="X91" s="36"/>
    </row>
    <row r="92" ht="15.75" customHeight="1">
      <c r="F92" s="36"/>
      <c r="X92" s="36"/>
    </row>
    <row r="93" ht="15.75" customHeight="1">
      <c r="F93" s="36"/>
      <c r="X93" s="36"/>
    </row>
    <row r="94" ht="15.75" customHeight="1">
      <c r="F94" s="36"/>
      <c r="X94" s="36"/>
    </row>
    <row r="95" ht="15.75" customHeight="1">
      <c r="F95" s="36"/>
      <c r="X95" s="36"/>
    </row>
    <row r="96" ht="15.75" customHeight="1">
      <c r="F96" s="36"/>
      <c r="X96" s="36"/>
    </row>
    <row r="97" ht="15.75" customHeight="1">
      <c r="F97" s="36"/>
      <c r="X97" s="36"/>
    </row>
    <row r="98" ht="15.75" customHeight="1">
      <c r="F98" s="36"/>
      <c r="X98" s="36"/>
    </row>
    <row r="99" ht="15.75" customHeight="1">
      <c r="F99" s="36"/>
      <c r="X99" s="36"/>
    </row>
    <row r="100" ht="15.75" customHeight="1">
      <c r="F100" s="36"/>
      <c r="X100" s="36"/>
    </row>
    <row r="101" ht="15.75" customHeight="1">
      <c r="F101" s="36"/>
      <c r="X101" s="36"/>
    </row>
    <row r="102" ht="15.75" customHeight="1">
      <c r="F102" s="36"/>
      <c r="X102" s="36"/>
    </row>
    <row r="103" ht="15.75" customHeight="1">
      <c r="F103" s="36"/>
      <c r="X103" s="36"/>
    </row>
    <row r="104" ht="15.75" customHeight="1">
      <c r="F104" s="36"/>
      <c r="X104" s="36"/>
    </row>
    <row r="105" ht="15.75" customHeight="1">
      <c r="F105" s="36"/>
      <c r="X105" s="36"/>
    </row>
    <row r="106" ht="15.75" customHeight="1">
      <c r="F106" s="36"/>
      <c r="X106" s="36"/>
    </row>
    <row r="107" ht="15.75" customHeight="1">
      <c r="F107" s="36"/>
      <c r="X107" s="36"/>
    </row>
    <row r="108" ht="15.75" customHeight="1">
      <c r="F108" s="36"/>
      <c r="X108" s="36"/>
    </row>
    <row r="109" ht="15.75" customHeight="1">
      <c r="F109" s="36"/>
      <c r="X109" s="36"/>
    </row>
    <row r="110" ht="15.75" customHeight="1">
      <c r="F110" s="36"/>
      <c r="X110" s="36"/>
    </row>
    <row r="111" ht="15.75" customHeight="1">
      <c r="F111" s="36"/>
      <c r="X111" s="36"/>
    </row>
    <row r="112" ht="15.75" customHeight="1">
      <c r="F112" s="36"/>
      <c r="X112" s="36"/>
    </row>
    <row r="113" ht="15.75" customHeight="1">
      <c r="F113" s="36"/>
      <c r="X113" s="36"/>
    </row>
    <row r="114" ht="15.75" customHeight="1">
      <c r="F114" s="36"/>
      <c r="X114" s="36"/>
    </row>
    <row r="115" ht="15.75" customHeight="1">
      <c r="F115" s="36"/>
      <c r="X115" s="36"/>
    </row>
    <row r="116" ht="15.75" customHeight="1">
      <c r="F116" s="36"/>
      <c r="X116" s="36"/>
    </row>
    <row r="117" ht="15.75" customHeight="1">
      <c r="F117" s="36"/>
      <c r="X117" s="36"/>
    </row>
    <row r="118" ht="15.75" customHeight="1">
      <c r="F118" s="36"/>
      <c r="X118" s="36"/>
    </row>
    <row r="119" ht="15.75" customHeight="1">
      <c r="F119" s="36"/>
      <c r="X119" s="36"/>
    </row>
    <row r="120" ht="15.75" customHeight="1">
      <c r="F120" s="36"/>
      <c r="X120" s="36"/>
    </row>
    <row r="121" ht="15.75" customHeight="1">
      <c r="F121" s="36"/>
      <c r="X121" s="36"/>
    </row>
    <row r="122" ht="15.75" customHeight="1">
      <c r="F122" s="36"/>
      <c r="X122" s="36"/>
    </row>
    <row r="123" ht="15.75" customHeight="1">
      <c r="F123" s="36"/>
      <c r="X123" s="36"/>
    </row>
    <row r="124" ht="15.75" customHeight="1">
      <c r="F124" s="36"/>
      <c r="X124" s="36"/>
    </row>
    <row r="125" ht="15.75" customHeight="1">
      <c r="F125" s="36"/>
      <c r="X125" s="36"/>
    </row>
    <row r="126" ht="15.75" customHeight="1">
      <c r="F126" s="36"/>
      <c r="X126" s="36"/>
    </row>
    <row r="127" ht="15.75" customHeight="1">
      <c r="F127" s="36"/>
      <c r="X127" s="36"/>
    </row>
    <row r="128" ht="15.75" customHeight="1">
      <c r="F128" s="36"/>
      <c r="X128" s="36"/>
    </row>
    <row r="129" ht="15.75" customHeight="1">
      <c r="F129" s="36"/>
      <c r="X129" s="36"/>
    </row>
    <row r="130" ht="15.75" customHeight="1">
      <c r="F130" s="36"/>
      <c r="X130" s="36"/>
    </row>
    <row r="131" ht="15.75" customHeight="1">
      <c r="F131" s="36"/>
      <c r="X131" s="36"/>
    </row>
    <row r="132" ht="15.75" customHeight="1">
      <c r="F132" s="36"/>
      <c r="X132" s="36"/>
    </row>
    <row r="133" ht="15.75" customHeight="1">
      <c r="F133" s="36"/>
      <c r="X133" s="36"/>
    </row>
    <row r="134" ht="15.75" customHeight="1">
      <c r="F134" s="36"/>
      <c r="X134" s="36"/>
    </row>
    <row r="135" ht="15.75" customHeight="1">
      <c r="F135" s="36"/>
      <c r="X135" s="36"/>
    </row>
    <row r="136" ht="15.75" customHeight="1">
      <c r="F136" s="36"/>
      <c r="X136" s="36"/>
    </row>
    <row r="137" ht="15.75" customHeight="1">
      <c r="F137" s="36"/>
      <c r="X137" s="36"/>
    </row>
    <row r="138" ht="15.75" customHeight="1">
      <c r="F138" s="36"/>
      <c r="X138" s="36"/>
    </row>
    <row r="139" ht="15.75" customHeight="1">
      <c r="F139" s="36"/>
      <c r="X139" s="36"/>
    </row>
    <row r="140" ht="15.75" customHeight="1">
      <c r="F140" s="36"/>
      <c r="X140" s="36"/>
    </row>
    <row r="141" ht="15.75" customHeight="1">
      <c r="F141" s="36"/>
      <c r="X141" s="36"/>
    </row>
    <row r="142" ht="15.75" customHeight="1">
      <c r="F142" s="36"/>
      <c r="X142" s="36"/>
    </row>
    <row r="143" ht="15.75" customHeight="1">
      <c r="F143" s="36"/>
      <c r="X143" s="36"/>
    </row>
    <row r="144" ht="15.75" customHeight="1">
      <c r="F144" s="36"/>
      <c r="X144" s="36"/>
    </row>
    <row r="145" ht="15.75" customHeight="1">
      <c r="F145" s="36"/>
      <c r="X145" s="36"/>
    </row>
    <row r="146" ht="15.75" customHeight="1">
      <c r="F146" s="36"/>
      <c r="X146" s="36"/>
    </row>
    <row r="147" ht="15.75" customHeight="1">
      <c r="F147" s="36"/>
      <c r="X147" s="36"/>
    </row>
    <row r="148" ht="15.75" customHeight="1">
      <c r="F148" s="36"/>
      <c r="X148" s="36"/>
    </row>
    <row r="149" ht="15.75" customHeight="1">
      <c r="F149" s="36"/>
      <c r="X149" s="36"/>
    </row>
    <row r="150" ht="15.75" customHeight="1">
      <c r="F150" s="36"/>
      <c r="X150" s="36"/>
    </row>
    <row r="151" ht="15.75" customHeight="1">
      <c r="F151" s="36"/>
      <c r="X151" s="36"/>
    </row>
    <row r="152" ht="15.75" customHeight="1">
      <c r="F152" s="36"/>
      <c r="X152" s="36"/>
    </row>
    <row r="153" ht="15.75" customHeight="1">
      <c r="F153" s="36"/>
      <c r="X153" s="36"/>
    </row>
    <row r="154" ht="15.75" customHeight="1">
      <c r="F154" s="36"/>
      <c r="X154" s="36"/>
    </row>
    <row r="155" ht="15.75" customHeight="1">
      <c r="F155" s="36"/>
      <c r="X155" s="36"/>
    </row>
    <row r="156" ht="15.75" customHeight="1">
      <c r="F156" s="36"/>
      <c r="X156" s="36"/>
    </row>
    <row r="157" ht="15.75" customHeight="1">
      <c r="F157" s="36"/>
      <c r="X157" s="36"/>
    </row>
    <row r="158" ht="15.75" customHeight="1">
      <c r="F158" s="36"/>
      <c r="X158" s="36"/>
    </row>
    <row r="159" ht="15.75" customHeight="1">
      <c r="F159" s="36"/>
      <c r="X159" s="36"/>
    </row>
    <row r="160" ht="15.75" customHeight="1">
      <c r="F160" s="36"/>
      <c r="X160" s="36"/>
    </row>
    <row r="161" ht="15.75" customHeight="1">
      <c r="F161" s="36"/>
      <c r="X161" s="36"/>
    </row>
    <row r="162" ht="15.75" customHeight="1">
      <c r="F162" s="36"/>
      <c r="X162" s="36"/>
    </row>
    <row r="163" ht="15.75" customHeight="1">
      <c r="F163" s="36"/>
      <c r="X163" s="36"/>
    </row>
    <row r="164" ht="15.75" customHeight="1">
      <c r="F164" s="36"/>
      <c r="X164" s="36"/>
    </row>
    <row r="165" ht="15.75" customHeight="1">
      <c r="F165" s="36"/>
      <c r="X165" s="36"/>
    </row>
    <row r="166" ht="15.75" customHeight="1">
      <c r="F166" s="36"/>
      <c r="X166" s="36"/>
    </row>
    <row r="167" ht="15.75" customHeight="1">
      <c r="F167" s="36"/>
      <c r="X167" s="36"/>
    </row>
    <row r="168" ht="15.75" customHeight="1">
      <c r="F168" s="36"/>
      <c r="X168" s="36"/>
    </row>
    <row r="169" ht="15.75" customHeight="1">
      <c r="F169" s="36"/>
      <c r="X169" s="36"/>
    </row>
    <row r="170" ht="15.75" customHeight="1">
      <c r="F170" s="36"/>
      <c r="X170" s="36"/>
    </row>
    <row r="171" ht="15.75" customHeight="1">
      <c r="F171" s="36"/>
      <c r="X171" s="36"/>
    </row>
    <row r="172" ht="15.75" customHeight="1">
      <c r="F172" s="36"/>
      <c r="X172" s="36"/>
    </row>
    <row r="173" ht="15.75" customHeight="1">
      <c r="F173" s="36"/>
      <c r="X173" s="36"/>
    </row>
    <row r="174" ht="15.75" customHeight="1">
      <c r="F174" s="36"/>
      <c r="X174" s="36"/>
    </row>
    <row r="175" ht="15.75" customHeight="1">
      <c r="F175" s="36"/>
      <c r="X175" s="36"/>
    </row>
    <row r="176" ht="15.75" customHeight="1">
      <c r="F176" s="36"/>
      <c r="X176" s="36"/>
    </row>
    <row r="177" ht="15.75" customHeight="1">
      <c r="F177" s="36"/>
      <c r="X177" s="36"/>
    </row>
    <row r="178" ht="15.75" customHeight="1">
      <c r="F178" s="36"/>
      <c r="X178" s="36"/>
    </row>
    <row r="179" ht="15.75" customHeight="1">
      <c r="F179" s="36"/>
      <c r="X179" s="36"/>
    </row>
    <row r="180" ht="15.75" customHeight="1">
      <c r="F180" s="36"/>
      <c r="X180" s="36"/>
    </row>
    <row r="181" ht="15.75" customHeight="1">
      <c r="F181" s="36"/>
      <c r="X181" s="36"/>
    </row>
    <row r="182" ht="15.75" customHeight="1">
      <c r="F182" s="36"/>
      <c r="X182" s="36"/>
    </row>
    <row r="183" ht="15.75" customHeight="1">
      <c r="F183" s="36"/>
      <c r="X183" s="36"/>
    </row>
    <row r="184" ht="15.75" customHeight="1">
      <c r="F184" s="36"/>
      <c r="X184" s="36"/>
    </row>
    <row r="185" ht="15.75" customHeight="1">
      <c r="F185" s="36"/>
      <c r="X185" s="36"/>
    </row>
    <row r="186" ht="15.75" customHeight="1">
      <c r="F186" s="36"/>
      <c r="X186" s="36"/>
    </row>
    <row r="187" ht="15.75" customHeight="1">
      <c r="F187" s="36"/>
      <c r="X187" s="36"/>
    </row>
    <row r="188" ht="15.75" customHeight="1">
      <c r="F188" s="36"/>
      <c r="X188" s="36"/>
    </row>
    <row r="189" ht="15.75" customHeight="1">
      <c r="F189" s="36"/>
      <c r="X189" s="36"/>
    </row>
    <row r="190" ht="15.75" customHeight="1">
      <c r="F190" s="36"/>
      <c r="X190" s="36"/>
    </row>
    <row r="191" ht="15.75" customHeight="1">
      <c r="F191" s="36"/>
      <c r="X191" s="36"/>
    </row>
    <row r="192" ht="15.75" customHeight="1">
      <c r="F192" s="36"/>
      <c r="X192" s="36"/>
    </row>
    <row r="193" ht="15.75" customHeight="1">
      <c r="F193" s="36"/>
      <c r="X193" s="36"/>
    </row>
    <row r="194" ht="15.75" customHeight="1">
      <c r="F194" s="36"/>
      <c r="X194" s="36"/>
    </row>
    <row r="195" ht="15.75" customHeight="1">
      <c r="F195" s="36"/>
      <c r="X195" s="36"/>
    </row>
    <row r="196" ht="15.75" customHeight="1">
      <c r="F196" s="36"/>
      <c r="X196" s="36"/>
    </row>
    <row r="197" ht="15.75" customHeight="1">
      <c r="F197" s="36"/>
      <c r="X197" s="36"/>
    </row>
    <row r="198" ht="15.75" customHeight="1">
      <c r="F198" s="36"/>
      <c r="X198" s="36"/>
    </row>
    <row r="199" ht="15.75" customHeight="1">
      <c r="F199" s="36"/>
      <c r="X199" s="36"/>
    </row>
    <row r="200" ht="15.75" customHeight="1">
      <c r="F200" s="36"/>
      <c r="X200" s="36"/>
    </row>
    <row r="201" ht="15.75" customHeight="1">
      <c r="F201" s="36"/>
      <c r="X201" s="36"/>
    </row>
    <row r="202" ht="15.75" customHeight="1">
      <c r="F202" s="36"/>
      <c r="X202" s="36"/>
    </row>
    <row r="203" ht="15.75" customHeight="1">
      <c r="F203" s="36"/>
      <c r="X203" s="36"/>
    </row>
    <row r="204" ht="15.75" customHeight="1">
      <c r="F204" s="36"/>
      <c r="X204" s="36"/>
    </row>
    <row r="205" ht="15.75" customHeight="1">
      <c r="F205" s="36"/>
      <c r="X205" s="36"/>
    </row>
    <row r="206" ht="15.75" customHeight="1">
      <c r="F206" s="36"/>
      <c r="X206" s="36"/>
    </row>
    <row r="207" ht="15.75" customHeight="1">
      <c r="F207" s="36"/>
      <c r="X207" s="36"/>
    </row>
    <row r="208" ht="15.75" customHeight="1">
      <c r="F208" s="36"/>
      <c r="X208" s="36"/>
    </row>
    <row r="209" ht="15.75" customHeight="1">
      <c r="F209" s="36"/>
      <c r="X209" s="36"/>
    </row>
    <row r="210" ht="15.75" customHeight="1">
      <c r="F210" s="36"/>
      <c r="X210" s="36"/>
    </row>
    <row r="211" ht="15.75" customHeight="1">
      <c r="F211" s="36"/>
      <c r="X211" s="36"/>
    </row>
    <row r="212" ht="15.75" customHeight="1">
      <c r="F212" s="36"/>
      <c r="X212" s="36"/>
    </row>
    <row r="213" ht="15.75" customHeight="1">
      <c r="F213" s="36"/>
      <c r="X213" s="36"/>
    </row>
    <row r="214" ht="15.75" customHeight="1">
      <c r="F214" s="36"/>
      <c r="X214" s="36"/>
    </row>
    <row r="215" ht="15.75" customHeight="1">
      <c r="F215" s="36"/>
      <c r="X215" s="36"/>
    </row>
    <row r="216" ht="15.75" customHeight="1">
      <c r="F216" s="36"/>
      <c r="X216" s="36"/>
    </row>
    <row r="217" ht="15.75" customHeight="1">
      <c r="F217" s="36"/>
      <c r="X217" s="36"/>
    </row>
    <row r="218" ht="15.75" customHeight="1">
      <c r="F218" s="36"/>
      <c r="X218" s="36"/>
    </row>
    <row r="219" ht="15.75" customHeight="1">
      <c r="F219" s="36"/>
      <c r="X219" s="36"/>
    </row>
    <row r="220" ht="15.75" customHeight="1">
      <c r="F220" s="36"/>
      <c r="X220" s="36"/>
    </row>
    <row r="221" ht="15.75" customHeight="1">
      <c r="F221" s="36"/>
      <c r="X221" s="36"/>
    </row>
    <row r="222" ht="15.75" customHeight="1">
      <c r="F222" s="36"/>
      <c r="X222" s="36"/>
    </row>
    <row r="223" ht="15.75" customHeight="1">
      <c r="F223" s="36"/>
      <c r="X223" s="36"/>
    </row>
    <row r="224" ht="15.75" customHeight="1">
      <c r="F224" s="36"/>
      <c r="X224" s="36"/>
    </row>
    <row r="225" ht="15.75" customHeight="1">
      <c r="F225" s="36"/>
      <c r="X225" s="36"/>
    </row>
    <row r="226" ht="15.75" customHeight="1">
      <c r="F226" s="36"/>
      <c r="X226" s="36"/>
    </row>
    <row r="227" ht="15.75" customHeight="1">
      <c r="F227" s="36"/>
      <c r="X227" s="36"/>
    </row>
    <row r="228" ht="15.75" customHeight="1">
      <c r="F228" s="36"/>
      <c r="X228" s="36"/>
    </row>
    <row r="229" ht="15.75" customHeight="1">
      <c r="F229" s="36"/>
      <c r="X229" s="36"/>
    </row>
    <row r="230" ht="15.75" customHeight="1">
      <c r="F230" s="36"/>
      <c r="X230" s="36"/>
    </row>
    <row r="231" ht="15.75" customHeight="1">
      <c r="F231" s="36"/>
      <c r="X231" s="36"/>
    </row>
    <row r="232" ht="15.75" customHeight="1">
      <c r="F232" s="36"/>
      <c r="X232" s="36"/>
    </row>
    <row r="233" ht="15.75" customHeight="1">
      <c r="F233" s="36"/>
      <c r="X233" s="36"/>
    </row>
    <row r="234" ht="15.75" customHeight="1">
      <c r="F234" s="36"/>
      <c r="X234" s="36"/>
    </row>
    <row r="235" ht="15.75" customHeight="1">
      <c r="F235" s="36"/>
      <c r="X235" s="36"/>
    </row>
    <row r="236" ht="15.75" customHeight="1">
      <c r="F236" s="36"/>
      <c r="X236" s="36"/>
    </row>
    <row r="237" ht="15.75" customHeight="1">
      <c r="F237" s="36"/>
      <c r="X237" s="36"/>
    </row>
    <row r="238" ht="15.75" customHeight="1">
      <c r="F238" s="36"/>
      <c r="X238" s="36"/>
    </row>
    <row r="239" ht="15.75" customHeight="1">
      <c r="F239" s="36"/>
      <c r="X239" s="36"/>
    </row>
    <row r="240" ht="15.75" customHeight="1">
      <c r="F240" s="36"/>
      <c r="X240" s="36"/>
    </row>
    <row r="241" ht="15.75" customHeight="1">
      <c r="F241" s="36"/>
      <c r="X241" s="36"/>
    </row>
    <row r="242" ht="15.75" customHeight="1">
      <c r="F242" s="36"/>
      <c r="X242" s="36"/>
    </row>
    <row r="243" ht="15.75" customHeight="1">
      <c r="F243" s="36"/>
      <c r="X243" s="36"/>
    </row>
    <row r="244" ht="15.75" customHeight="1">
      <c r="F244" s="36"/>
      <c r="X244" s="36"/>
    </row>
    <row r="245" ht="15.75" customHeight="1">
      <c r="F245" s="36"/>
      <c r="X245" s="36"/>
    </row>
    <row r="246" ht="15.75" customHeight="1">
      <c r="F246" s="36"/>
      <c r="X246" s="36"/>
    </row>
    <row r="247" ht="15.75" customHeight="1">
      <c r="F247" s="36"/>
      <c r="X247" s="36"/>
    </row>
    <row r="248" ht="15.75" customHeight="1">
      <c r="F248" s="36"/>
      <c r="X248" s="36"/>
    </row>
    <row r="249" ht="15.75" customHeight="1">
      <c r="F249" s="36"/>
      <c r="X249" s="36"/>
    </row>
    <row r="250" ht="15.75" customHeight="1">
      <c r="F250" s="36"/>
      <c r="X250" s="36"/>
    </row>
    <row r="251" ht="15.75" customHeight="1">
      <c r="F251" s="36"/>
      <c r="X251" s="36"/>
    </row>
    <row r="252" ht="15.75" customHeight="1">
      <c r="F252" s="36"/>
      <c r="X252" s="36"/>
    </row>
    <row r="253" ht="15.75" customHeight="1">
      <c r="F253" s="36"/>
      <c r="X253" s="36"/>
    </row>
    <row r="254" ht="15.75" customHeight="1">
      <c r="F254" s="36"/>
      <c r="X254" s="36"/>
    </row>
    <row r="255" ht="15.75" customHeight="1">
      <c r="F255" s="36"/>
      <c r="X255" s="36"/>
    </row>
    <row r="256" ht="15.75" customHeight="1">
      <c r="F256" s="36"/>
      <c r="X256" s="36"/>
    </row>
    <row r="257" ht="15.75" customHeight="1">
      <c r="F257" s="36"/>
      <c r="X257" s="36"/>
    </row>
    <row r="258" ht="15.75" customHeight="1">
      <c r="F258" s="36"/>
      <c r="X258" s="36"/>
    </row>
    <row r="259" ht="15.75" customHeight="1">
      <c r="F259" s="36"/>
      <c r="X259" s="36"/>
    </row>
    <row r="260" ht="15.75" customHeight="1">
      <c r="F260" s="36"/>
      <c r="X260" s="36"/>
    </row>
    <row r="261" ht="15.75" customHeight="1">
      <c r="F261" s="36"/>
      <c r="X261" s="36"/>
    </row>
    <row r="262" ht="15.75" customHeight="1">
      <c r="F262" s="36"/>
      <c r="X262" s="36"/>
    </row>
    <row r="263" ht="15.75" customHeight="1">
      <c r="F263" s="36"/>
      <c r="X263" s="36"/>
    </row>
    <row r="264" ht="15.75" customHeight="1">
      <c r="F264" s="36"/>
      <c r="X264" s="36"/>
    </row>
    <row r="265" ht="15.75" customHeight="1">
      <c r="F265" s="36"/>
      <c r="X265" s="36"/>
    </row>
    <row r="266" ht="15.75" customHeight="1">
      <c r="F266" s="36"/>
      <c r="X266" s="36"/>
    </row>
    <row r="267" ht="15.75" customHeight="1">
      <c r="F267" s="36"/>
      <c r="X267" s="36"/>
    </row>
    <row r="268" ht="15.75" customHeight="1">
      <c r="F268" s="36"/>
      <c r="X268" s="36"/>
    </row>
    <row r="269" ht="15.75" customHeight="1">
      <c r="F269" s="36"/>
      <c r="X269" s="36"/>
    </row>
    <row r="270" ht="15.75" customHeight="1">
      <c r="F270" s="36"/>
      <c r="X270" s="36"/>
    </row>
    <row r="271" ht="15.75" customHeight="1">
      <c r="F271" s="36"/>
      <c r="X271" s="36"/>
    </row>
    <row r="272" ht="15.75" customHeight="1">
      <c r="F272" s="36"/>
      <c r="X272" s="36"/>
    </row>
    <row r="273" ht="15.75" customHeight="1">
      <c r="F273" s="36"/>
      <c r="X273" s="36"/>
    </row>
    <row r="274" ht="15.75" customHeight="1">
      <c r="F274" s="36"/>
      <c r="X274" s="36"/>
    </row>
    <row r="275" ht="15.75" customHeight="1">
      <c r="F275" s="36"/>
      <c r="X275" s="36"/>
    </row>
    <row r="276" ht="15.75" customHeight="1">
      <c r="F276" s="36"/>
      <c r="X276" s="36"/>
    </row>
    <row r="277" ht="15.75" customHeight="1">
      <c r="F277" s="36"/>
      <c r="X277" s="36"/>
    </row>
    <row r="278" ht="15.75" customHeight="1">
      <c r="F278" s="36"/>
      <c r="X278" s="36"/>
    </row>
    <row r="279" ht="15.75" customHeight="1">
      <c r="F279" s="36"/>
      <c r="X279" s="36"/>
    </row>
    <row r="280" ht="15.75" customHeight="1">
      <c r="F280" s="36"/>
      <c r="X280" s="36"/>
    </row>
    <row r="281" ht="15.75" customHeight="1">
      <c r="F281" s="36"/>
      <c r="X281" s="36"/>
    </row>
    <row r="282" ht="15.75" customHeight="1">
      <c r="F282" s="36"/>
      <c r="X282" s="36"/>
    </row>
    <row r="283" ht="15.75" customHeight="1">
      <c r="F283" s="36"/>
      <c r="X283" s="36"/>
    </row>
    <row r="284" ht="15.75" customHeight="1">
      <c r="F284" s="36"/>
      <c r="X284" s="36"/>
    </row>
    <row r="285" ht="15.75" customHeight="1">
      <c r="F285" s="36"/>
      <c r="X285" s="36"/>
    </row>
    <row r="286" ht="15.75" customHeight="1">
      <c r="F286" s="36"/>
      <c r="X286" s="36"/>
    </row>
    <row r="287" ht="15.75" customHeight="1">
      <c r="F287" s="36"/>
      <c r="X287" s="36"/>
    </row>
    <row r="288" ht="15.75" customHeight="1">
      <c r="F288" s="36"/>
      <c r="X288" s="36"/>
    </row>
    <row r="289" ht="15.75" customHeight="1">
      <c r="F289" s="36"/>
      <c r="X289" s="36"/>
    </row>
    <row r="290" ht="15.75" customHeight="1">
      <c r="F290" s="36"/>
      <c r="X290" s="36"/>
    </row>
    <row r="291" ht="15.75" customHeight="1">
      <c r="F291" s="36"/>
      <c r="X291" s="36"/>
    </row>
    <row r="292" ht="15.75" customHeight="1">
      <c r="F292" s="36"/>
      <c r="X292" s="36"/>
    </row>
    <row r="293" ht="15.75" customHeight="1">
      <c r="F293" s="36"/>
      <c r="X293" s="36"/>
    </row>
    <row r="294" ht="15.75" customHeight="1">
      <c r="F294" s="36"/>
      <c r="X294" s="36"/>
    </row>
    <row r="295" ht="15.75" customHeight="1">
      <c r="F295" s="36"/>
      <c r="X295" s="36"/>
    </row>
    <row r="296" ht="15.75" customHeight="1">
      <c r="F296" s="36"/>
      <c r="X296" s="36"/>
    </row>
    <row r="297" ht="15.75" customHeight="1">
      <c r="F297" s="36"/>
      <c r="X297" s="36"/>
    </row>
    <row r="298" ht="15.75" customHeight="1">
      <c r="F298" s="36"/>
      <c r="X298" s="36"/>
    </row>
    <row r="299" ht="15.75" customHeight="1">
      <c r="F299" s="36"/>
      <c r="X299" s="36"/>
    </row>
    <row r="300" ht="15.75" customHeight="1">
      <c r="F300" s="36"/>
      <c r="X300" s="36"/>
    </row>
    <row r="301" ht="15.75" customHeight="1">
      <c r="F301" s="36"/>
      <c r="X301" s="36"/>
    </row>
    <row r="302" ht="15.75" customHeight="1">
      <c r="F302" s="36"/>
      <c r="X302" s="36"/>
    </row>
    <row r="303" ht="15.75" customHeight="1">
      <c r="F303" s="36"/>
      <c r="X303" s="36"/>
    </row>
    <row r="304" ht="15.75" customHeight="1">
      <c r="F304" s="36"/>
      <c r="X304" s="36"/>
    </row>
    <row r="305" ht="15.75" customHeight="1">
      <c r="F305" s="36"/>
      <c r="X305" s="36"/>
    </row>
    <row r="306" ht="15.75" customHeight="1">
      <c r="F306" s="36"/>
      <c r="X306" s="36"/>
    </row>
    <row r="307" ht="15.75" customHeight="1">
      <c r="F307" s="36"/>
      <c r="X307" s="36"/>
    </row>
    <row r="308" ht="15.75" customHeight="1">
      <c r="F308" s="36"/>
      <c r="X308" s="36"/>
    </row>
    <row r="309" ht="15.75" customHeight="1">
      <c r="F309" s="36"/>
      <c r="X309" s="36"/>
    </row>
    <row r="310" ht="15.75" customHeight="1">
      <c r="F310" s="36"/>
      <c r="X310" s="36"/>
    </row>
    <row r="311" ht="15.75" customHeight="1">
      <c r="F311" s="36"/>
      <c r="X311" s="36"/>
    </row>
    <row r="312" ht="15.75" customHeight="1">
      <c r="F312" s="36"/>
      <c r="X312" s="36"/>
    </row>
    <row r="313" ht="15.75" customHeight="1">
      <c r="F313" s="36"/>
      <c r="X313" s="36"/>
    </row>
    <row r="314" ht="15.75" customHeight="1">
      <c r="F314" s="36"/>
      <c r="X314" s="36"/>
    </row>
    <row r="315" ht="15.75" customHeight="1">
      <c r="F315" s="36"/>
      <c r="X315" s="36"/>
    </row>
    <row r="316" ht="15.75" customHeight="1">
      <c r="F316" s="36"/>
      <c r="X316" s="36"/>
    </row>
    <row r="317" ht="15.75" customHeight="1">
      <c r="F317" s="36"/>
      <c r="X317" s="36"/>
    </row>
    <row r="318" ht="15.75" customHeight="1">
      <c r="F318" s="36"/>
      <c r="X318" s="36"/>
    </row>
    <row r="319" ht="15.75" customHeight="1">
      <c r="F319" s="36"/>
      <c r="X319" s="36"/>
    </row>
    <row r="320" ht="15.75" customHeight="1">
      <c r="F320" s="36"/>
      <c r="X320" s="36"/>
    </row>
    <row r="321" ht="15.75" customHeight="1">
      <c r="F321" s="36"/>
      <c r="X321" s="36"/>
    </row>
    <row r="322" ht="15.75" customHeight="1">
      <c r="F322" s="36"/>
      <c r="X322" s="36"/>
    </row>
    <row r="323" ht="15.75" customHeight="1">
      <c r="F323" s="36"/>
      <c r="X323" s="36"/>
    </row>
    <row r="324" ht="15.75" customHeight="1">
      <c r="F324" s="36"/>
      <c r="X324" s="36"/>
    </row>
    <row r="325" ht="15.75" customHeight="1">
      <c r="F325" s="36"/>
      <c r="X325" s="36"/>
    </row>
    <row r="326" ht="15.75" customHeight="1">
      <c r="F326" s="36"/>
      <c r="X326" s="36"/>
    </row>
    <row r="327" ht="15.75" customHeight="1">
      <c r="F327" s="36"/>
      <c r="X327" s="36"/>
    </row>
    <row r="328" ht="15.75" customHeight="1">
      <c r="F328" s="36"/>
      <c r="X328" s="36"/>
    </row>
    <row r="329" ht="15.75" customHeight="1">
      <c r="F329" s="36"/>
      <c r="X329" s="36"/>
    </row>
    <row r="330" ht="15.75" customHeight="1">
      <c r="F330" s="36"/>
      <c r="X330" s="36"/>
    </row>
    <row r="331" ht="15.75" customHeight="1">
      <c r="F331" s="36"/>
      <c r="X331" s="36"/>
    </row>
    <row r="332" ht="15.75" customHeight="1">
      <c r="F332" s="36"/>
      <c r="X332" s="36"/>
    </row>
    <row r="333" ht="15.75" customHeight="1">
      <c r="F333" s="36"/>
      <c r="X333" s="36"/>
    </row>
    <row r="334" ht="15.75" customHeight="1">
      <c r="F334" s="36"/>
      <c r="X334" s="36"/>
    </row>
    <row r="335" ht="15.75" customHeight="1">
      <c r="F335" s="36"/>
      <c r="X335" s="36"/>
    </row>
    <row r="336" ht="15.75" customHeight="1">
      <c r="F336" s="36"/>
      <c r="X336" s="36"/>
    </row>
    <row r="337" ht="15.75" customHeight="1">
      <c r="F337" s="36"/>
      <c r="X337" s="36"/>
    </row>
    <row r="338" ht="15.75" customHeight="1">
      <c r="F338" s="36"/>
      <c r="X338" s="36"/>
    </row>
    <row r="339" ht="15.75" customHeight="1">
      <c r="F339" s="36"/>
      <c r="X339" s="36"/>
    </row>
    <row r="340" ht="15.75" customHeight="1">
      <c r="F340" s="36"/>
      <c r="X340" s="36"/>
    </row>
    <row r="341" ht="15.75" customHeight="1">
      <c r="F341" s="36"/>
      <c r="X341" s="36"/>
    </row>
    <row r="342" ht="15.75" customHeight="1">
      <c r="F342" s="36"/>
      <c r="X342" s="36"/>
    </row>
    <row r="343" ht="15.75" customHeight="1">
      <c r="F343" s="36"/>
      <c r="X343" s="36"/>
    </row>
    <row r="344" ht="15.75" customHeight="1">
      <c r="F344" s="36"/>
      <c r="X344" s="36"/>
    </row>
    <row r="345" ht="15.75" customHeight="1">
      <c r="F345" s="36"/>
      <c r="X345" s="36"/>
    </row>
    <row r="346" ht="15.75" customHeight="1">
      <c r="F346" s="36"/>
      <c r="X346" s="36"/>
    </row>
    <row r="347" ht="15.75" customHeight="1">
      <c r="F347" s="36"/>
      <c r="X347" s="36"/>
    </row>
    <row r="348" ht="15.75" customHeight="1">
      <c r="F348" s="36"/>
      <c r="X348" s="36"/>
    </row>
    <row r="349" ht="15.75" customHeight="1">
      <c r="F349" s="36"/>
      <c r="X349" s="36"/>
    </row>
    <row r="350" ht="15.75" customHeight="1">
      <c r="F350" s="36"/>
      <c r="X350" s="36"/>
    </row>
    <row r="351" ht="15.75" customHeight="1">
      <c r="F351" s="36"/>
      <c r="X351" s="36"/>
    </row>
    <row r="352" ht="15.75" customHeight="1">
      <c r="F352" s="36"/>
      <c r="X352" s="36"/>
    </row>
    <row r="353" ht="15.75" customHeight="1">
      <c r="F353" s="36"/>
      <c r="X353" s="36"/>
    </row>
    <row r="354" ht="15.75" customHeight="1">
      <c r="F354" s="36"/>
      <c r="X354" s="36"/>
    </row>
    <row r="355" ht="15.75" customHeight="1">
      <c r="F355" s="36"/>
      <c r="X355" s="36"/>
    </row>
    <row r="356" ht="15.75" customHeight="1">
      <c r="F356" s="36"/>
      <c r="X356" s="36"/>
    </row>
    <row r="357" ht="15.75" customHeight="1">
      <c r="F357" s="36"/>
      <c r="X357" s="36"/>
    </row>
    <row r="358" ht="15.75" customHeight="1">
      <c r="F358" s="36"/>
      <c r="X358" s="36"/>
    </row>
    <row r="359" ht="15.75" customHeight="1">
      <c r="F359" s="36"/>
      <c r="X359" s="36"/>
    </row>
    <row r="360" ht="15.75" customHeight="1">
      <c r="F360" s="36"/>
      <c r="X360" s="36"/>
    </row>
    <row r="361" ht="15.75" customHeight="1">
      <c r="F361" s="36"/>
      <c r="X361" s="36"/>
    </row>
    <row r="362" ht="15.75" customHeight="1">
      <c r="F362" s="36"/>
      <c r="X362" s="36"/>
    </row>
    <row r="363" ht="15.75" customHeight="1">
      <c r="F363" s="36"/>
      <c r="X363" s="36"/>
    </row>
    <row r="364" ht="15.75" customHeight="1">
      <c r="F364" s="36"/>
      <c r="X364" s="36"/>
    </row>
    <row r="365" ht="15.75" customHeight="1">
      <c r="F365" s="36"/>
      <c r="X365" s="36"/>
    </row>
    <row r="366" ht="15.75" customHeight="1">
      <c r="F366" s="36"/>
      <c r="X366" s="36"/>
    </row>
    <row r="367" ht="15.75" customHeight="1">
      <c r="F367" s="36"/>
      <c r="X367" s="36"/>
    </row>
    <row r="368" ht="15.75" customHeight="1">
      <c r="F368" s="36"/>
      <c r="X368" s="36"/>
    </row>
    <row r="369" ht="15.75" customHeight="1">
      <c r="F369" s="36"/>
      <c r="X369" s="36"/>
    </row>
    <row r="370" ht="15.75" customHeight="1">
      <c r="F370" s="36"/>
      <c r="X370" s="36"/>
    </row>
    <row r="371" ht="15.75" customHeight="1">
      <c r="F371" s="36"/>
      <c r="X371" s="36"/>
    </row>
    <row r="372" ht="15.75" customHeight="1">
      <c r="F372" s="36"/>
      <c r="X372" s="36"/>
    </row>
    <row r="373" ht="15.75" customHeight="1">
      <c r="F373" s="36"/>
      <c r="X373" s="36"/>
    </row>
    <row r="374" ht="15.75" customHeight="1">
      <c r="F374" s="36"/>
      <c r="X374" s="36"/>
    </row>
    <row r="375" ht="15.75" customHeight="1">
      <c r="F375" s="36"/>
      <c r="X375" s="36"/>
    </row>
    <row r="376" ht="15.75" customHeight="1">
      <c r="F376" s="36"/>
      <c r="X376" s="36"/>
    </row>
    <row r="377" ht="15.75" customHeight="1">
      <c r="F377" s="36"/>
      <c r="X377" s="36"/>
    </row>
    <row r="378" ht="15.75" customHeight="1">
      <c r="F378" s="36"/>
      <c r="X378" s="36"/>
    </row>
    <row r="379" ht="15.75" customHeight="1">
      <c r="F379" s="36"/>
      <c r="X379" s="36"/>
    </row>
    <row r="380" ht="15.75" customHeight="1">
      <c r="F380" s="36"/>
      <c r="X380" s="36"/>
    </row>
    <row r="381" ht="15.75" customHeight="1">
      <c r="F381" s="36"/>
      <c r="X381" s="36"/>
    </row>
    <row r="382" ht="15.75" customHeight="1">
      <c r="F382" s="36"/>
      <c r="X382" s="36"/>
    </row>
    <row r="383" ht="15.75" customHeight="1">
      <c r="F383" s="36"/>
      <c r="X383" s="36"/>
    </row>
    <row r="384" ht="15.75" customHeight="1">
      <c r="F384" s="36"/>
      <c r="X384" s="36"/>
    </row>
    <row r="385" ht="15.75" customHeight="1">
      <c r="F385" s="36"/>
      <c r="X385" s="36"/>
    </row>
    <row r="386" ht="15.75" customHeight="1">
      <c r="F386" s="36"/>
      <c r="X386" s="36"/>
    </row>
    <row r="387" ht="15.75" customHeight="1">
      <c r="F387" s="36"/>
      <c r="X387" s="36"/>
    </row>
    <row r="388" ht="15.75" customHeight="1">
      <c r="F388" s="36"/>
      <c r="X388" s="36"/>
    </row>
    <row r="389" ht="15.75" customHeight="1">
      <c r="F389" s="36"/>
      <c r="X389" s="36"/>
    </row>
    <row r="390" ht="15.75" customHeight="1">
      <c r="F390" s="36"/>
      <c r="X390" s="36"/>
    </row>
    <row r="391" ht="15.75" customHeight="1">
      <c r="F391" s="36"/>
      <c r="X391" s="36"/>
    </row>
    <row r="392" ht="15.75" customHeight="1">
      <c r="F392" s="36"/>
      <c r="X392" s="36"/>
    </row>
    <row r="393" ht="15.75" customHeight="1">
      <c r="F393" s="36"/>
      <c r="X393" s="36"/>
    </row>
    <row r="394" ht="15.75" customHeight="1">
      <c r="F394" s="36"/>
      <c r="X394" s="36"/>
    </row>
    <row r="395" ht="15.75" customHeight="1">
      <c r="F395" s="36"/>
      <c r="X395" s="36"/>
    </row>
    <row r="396" ht="15.75" customHeight="1">
      <c r="F396" s="36"/>
      <c r="X396" s="36"/>
    </row>
    <row r="397" ht="15.75" customHeight="1">
      <c r="F397" s="36"/>
      <c r="X397" s="36"/>
    </row>
    <row r="398" ht="15.75" customHeight="1">
      <c r="F398" s="36"/>
      <c r="X398" s="36"/>
    </row>
    <row r="399" ht="15.75" customHeight="1">
      <c r="F399" s="36"/>
      <c r="X399" s="36"/>
    </row>
    <row r="400" ht="15.75" customHeight="1">
      <c r="F400" s="36"/>
      <c r="X400" s="36"/>
    </row>
    <row r="401" ht="15.75" customHeight="1">
      <c r="F401" s="36"/>
      <c r="X401" s="36"/>
    </row>
    <row r="402" ht="15.75" customHeight="1">
      <c r="F402" s="36"/>
      <c r="X402" s="36"/>
    </row>
    <row r="403" ht="15.75" customHeight="1">
      <c r="F403" s="36"/>
      <c r="X403" s="36"/>
    </row>
    <row r="404" ht="15.75" customHeight="1">
      <c r="F404" s="36"/>
      <c r="X404" s="36"/>
    </row>
    <row r="405" ht="15.75" customHeight="1">
      <c r="F405" s="36"/>
      <c r="X405" s="36"/>
    </row>
    <row r="406" ht="15.75" customHeight="1">
      <c r="F406" s="36"/>
      <c r="X406" s="36"/>
    </row>
    <row r="407" ht="15.75" customHeight="1">
      <c r="F407" s="36"/>
      <c r="X407" s="36"/>
    </row>
    <row r="408" ht="15.75" customHeight="1">
      <c r="F408" s="36"/>
      <c r="X408" s="36"/>
    </row>
    <row r="409" ht="15.75" customHeight="1">
      <c r="F409" s="36"/>
      <c r="X409" s="36"/>
    </row>
    <row r="410" ht="15.75" customHeight="1">
      <c r="F410" s="36"/>
      <c r="X410" s="36"/>
    </row>
    <row r="411" ht="15.75" customHeight="1">
      <c r="F411" s="36"/>
      <c r="X411" s="36"/>
    </row>
    <row r="412" ht="15.75" customHeight="1">
      <c r="F412" s="36"/>
      <c r="X412" s="36"/>
    </row>
    <row r="413" ht="15.75" customHeight="1">
      <c r="F413" s="36"/>
      <c r="X413" s="36"/>
    </row>
    <row r="414" ht="15.75" customHeight="1">
      <c r="F414" s="36"/>
      <c r="X414" s="36"/>
    </row>
    <row r="415" ht="15.75" customHeight="1">
      <c r="F415" s="36"/>
      <c r="X415" s="36"/>
    </row>
    <row r="416" ht="15.75" customHeight="1">
      <c r="F416" s="36"/>
      <c r="X416" s="36"/>
    </row>
    <row r="417" ht="15.75" customHeight="1">
      <c r="F417" s="36"/>
      <c r="X417" s="36"/>
    </row>
    <row r="418" ht="15.75" customHeight="1">
      <c r="F418" s="36"/>
      <c r="X418" s="36"/>
    </row>
    <row r="419" ht="15.75" customHeight="1">
      <c r="F419" s="36"/>
      <c r="X419" s="36"/>
    </row>
    <row r="420" ht="15.75" customHeight="1">
      <c r="F420" s="36"/>
      <c r="X420" s="36"/>
    </row>
    <row r="421" ht="15.75" customHeight="1">
      <c r="F421" s="36"/>
      <c r="X421" s="36"/>
    </row>
    <row r="422" ht="15.75" customHeight="1">
      <c r="F422" s="36"/>
      <c r="X422" s="36"/>
    </row>
    <row r="423" ht="15.75" customHeight="1">
      <c r="F423" s="36"/>
      <c r="X423" s="36"/>
    </row>
    <row r="424" ht="15.75" customHeight="1">
      <c r="F424" s="36"/>
      <c r="X424" s="36"/>
    </row>
    <row r="425" ht="15.75" customHeight="1">
      <c r="F425" s="36"/>
      <c r="X425" s="36"/>
    </row>
    <row r="426" ht="15.75" customHeight="1">
      <c r="F426" s="36"/>
      <c r="X426" s="36"/>
    </row>
    <row r="427" ht="15.75" customHeight="1">
      <c r="F427" s="36"/>
      <c r="X427" s="36"/>
    </row>
    <row r="428" ht="15.75" customHeight="1">
      <c r="F428" s="36"/>
      <c r="X428" s="36"/>
    </row>
    <row r="429" ht="15.75" customHeight="1">
      <c r="F429" s="36"/>
      <c r="X429" s="36"/>
    </row>
    <row r="430" ht="15.75" customHeight="1">
      <c r="F430" s="36"/>
      <c r="X430" s="36"/>
    </row>
    <row r="431" ht="15.75" customHeight="1">
      <c r="F431" s="36"/>
      <c r="X431" s="36"/>
    </row>
    <row r="432" ht="15.75" customHeight="1">
      <c r="F432" s="36"/>
      <c r="X432" s="36"/>
    </row>
    <row r="433" ht="15.75" customHeight="1">
      <c r="F433" s="36"/>
      <c r="X433" s="36"/>
    </row>
    <row r="434" ht="15.75" customHeight="1">
      <c r="F434" s="36"/>
      <c r="X434" s="36"/>
    </row>
    <row r="435" ht="15.75" customHeight="1">
      <c r="F435" s="36"/>
      <c r="X435" s="36"/>
    </row>
    <row r="436" ht="15.75" customHeight="1">
      <c r="F436" s="36"/>
      <c r="X436" s="36"/>
    </row>
    <row r="437" ht="15.75" customHeight="1">
      <c r="F437" s="36"/>
      <c r="X437" s="36"/>
    </row>
    <row r="438" ht="15.75" customHeight="1">
      <c r="F438" s="36"/>
      <c r="X438" s="36"/>
    </row>
    <row r="439" ht="15.75" customHeight="1">
      <c r="F439" s="36"/>
      <c r="X439" s="36"/>
    </row>
    <row r="440" ht="15.75" customHeight="1">
      <c r="F440" s="36"/>
      <c r="X440" s="36"/>
    </row>
    <row r="441" ht="15.75" customHeight="1">
      <c r="F441" s="36"/>
      <c r="X441" s="36"/>
    </row>
    <row r="442" ht="15.75" customHeight="1">
      <c r="F442" s="36"/>
      <c r="X442" s="36"/>
    </row>
    <row r="443" ht="15.75" customHeight="1">
      <c r="F443" s="36"/>
      <c r="X443" s="36"/>
    </row>
    <row r="444" ht="15.75" customHeight="1">
      <c r="F444" s="36"/>
      <c r="X444" s="36"/>
    </row>
    <row r="445" ht="15.75" customHeight="1">
      <c r="F445" s="36"/>
      <c r="X445" s="36"/>
    </row>
    <row r="446" ht="15.75" customHeight="1">
      <c r="F446" s="36"/>
      <c r="X446" s="36"/>
    </row>
    <row r="447" ht="15.75" customHeight="1">
      <c r="F447" s="36"/>
      <c r="X447" s="36"/>
    </row>
    <row r="448" ht="15.75" customHeight="1">
      <c r="F448" s="36"/>
      <c r="X448" s="36"/>
    </row>
    <row r="449" ht="15.75" customHeight="1">
      <c r="F449" s="36"/>
      <c r="X449" s="36"/>
    </row>
    <row r="450" ht="15.75" customHeight="1">
      <c r="F450" s="36"/>
      <c r="X450" s="36"/>
    </row>
    <row r="451" ht="15.75" customHeight="1">
      <c r="F451" s="36"/>
      <c r="X451" s="36"/>
    </row>
    <row r="452" ht="15.75" customHeight="1">
      <c r="F452" s="36"/>
      <c r="X452" s="36"/>
    </row>
    <row r="453" ht="15.75" customHeight="1">
      <c r="F453" s="36"/>
      <c r="X453" s="36"/>
    </row>
    <row r="454" ht="15.75" customHeight="1">
      <c r="F454" s="36"/>
      <c r="X454" s="36"/>
    </row>
    <row r="455" ht="15.75" customHeight="1">
      <c r="F455" s="36"/>
      <c r="X455" s="36"/>
    </row>
    <row r="456" ht="15.75" customHeight="1">
      <c r="F456" s="36"/>
      <c r="X456" s="36"/>
    </row>
    <row r="457" ht="15.75" customHeight="1">
      <c r="F457" s="36"/>
      <c r="X457" s="36"/>
    </row>
    <row r="458" ht="15.75" customHeight="1">
      <c r="F458" s="36"/>
      <c r="X458" s="36"/>
    </row>
    <row r="459" ht="15.75" customHeight="1">
      <c r="F459" s="36"/>
      <c r="X459" s="36"/>
    </row>
    <row r="460" ht="15.75" customHeight="1">
      <c r="F460" s="36"/>
      <c r="X460" s="36"/>
    </row>
    <row r="461" ht="15.75" customHeight="1">
      <c r="F461" s="36"/>
      <c r="X461" s="36"/>
    </row>
    <row r="462" ht="15.75" customHeight="1">
      <c r="F462" s="36"/>
      <c r="X462" s="36"/>
    </row>
    <row r="463" ht="15.75" customHeight="1">
      <c r="F463" s="36"/>
      <c r="X463" s="36"/>
    </row>
    <row r="464" ht="15.75" customHeight="1">
      <c r="F464" s="36"/>
      <c r="X464" s="36"/>
    </row>
    <row r="465" ht="15.75" customHeight="1">
      <c r="F465" s="36"/>
      <c r="X465" s="36"/>
    </row>
    <row r="466" ht="15.75" customHeight="1">
      <c r="F466" s="36"/>
      <c r="X466" s="36"/>
    </row>
    <row r="467" ht="15.75" customHeight="1">
      <c r="F467" s="36"/>
      <c r="X467" s="36"/>
    </row>
    <row r="468" ht="15.75" customHeight="1">
      <c r="F468" s="36"/>
      <c r="X468" s="36"/>
    </row>
    <row r="469" ht="15.75" customHeight="1">
      <c r="F469" s="36"/>
      <c r="X469" s="36"/>
    </row>
    <row r="470" ht="15.75" customHeight="1">
      <c r="F470" s="36"/>
      <c r="X470" s="36"/>
    </row>
    <row r="471" ht="15.75" customHeight="1">
      <c r="F471" s="36"/>
      <c r="X471" s="36"/>
    </row>
    <row r="472" ht="15.75" customHeight="1">
      <c r="F472" s="36"/>
      <c r="X472" s="36"/>
    </row>
    <row r="473" ht="15.75" customHeight="1">
      <c r="F473" s="36"/>
      <c r="X473" s="36"/>
    </row>
    <row r="474" ht="15.75" customHeight="1">
      <c r="F474" s="36"/>
      <c r="X474" s="36"/>
    </row>
    <row r="475" ht="15.75" customHeight="1">
      <c r="F475" s="36"/>
      <c r="X475" s="36"/>
    </row>
    <row r="476" ht="15.75" customHeight="1">
      <c r="F476" s="36"/>
      <c r="X476" s="36"/>
    </row>
    <row r="477" ht="15.75" customHeight="1">
      <c r="F477" s="36"/>
      <c r="X477" s="36"/>
    </row>
    <row r="478" ht="15.75" customHeight="1">
      <c r="F478" s="36"/>
      <c r="X478" s="36"/>
    </row>
    <row r="479" ht="15.75" customHeight="1">
      <c r="F479" s="36"/>
      <c r="X479" s="36"/>
    </row>
    <row r="480" ht="15.75" customHeight="1">
      <c r="F480" s="36"/>
      <c r="X480" s="36"/>
    </row>
    <row r="481" ht="15.75" customHeight="1">
      <c r="F481" s="36"/>
      <c r="X481" s="36"/>
    </row>
    <row r="482" ht="15.75" customHeight="1">
      <c r="F482" s="36"/>
      <c r="X482" s="36"/>
    </row>
    <row r="483" ht="15.75" customHeight="1">
      <c r="F483" s="36"/>
      <c r="X483" s="36"/>
    </row>
    <row r="484" ht="15.75" customHeight="1">
      <c r="F484" s="36"/>
      <c r="X484" s="36"/>
    </row>
    <row r="485" ht="15.75" customHeight="1">
      <c r="F485" s="36"/>
      <c r="X485" s="36"/>
    </row>
    <row r="486" ht="15.75" customHeight="1">
      <c r="F486" s="36"/>
      <c r="X486" s="36"/>
    </row>
    <row r="487" ht="15.75" customHeight="1">
      <c r="F487" s="36"/>
      <c r="X487" s="36"/>
    </row>
    <row r="488" ht="15.75" customHeight="1">
      <c r="F488" s="36"/>
      <c r="X488" s="36"/>
    </row>
    <row r="489" ht="15.75" customHeight="1">
      <c r="F489" s="36"/>
      <c r="X489" s="36"/>
    </row>
    <row r="490" ht="15.75" customHeight="1">
      <c r="F490" s="36"/>
      <c r="X490" s="36"/>
    </row>
    <row r="491" ht="15.75" customHeight="1">
      <c r="F491" s="36"/>
      <c r="X491" s="36"/>
    </row>
    <row r="492" ht="15.75" customHeight="1">
      <c r="F492" s="36"/>
      <c r="X492" s="36"/>
    </row>
    <row r="493" ht="15.75" customHeight="1">
      <c r="F493" s="36"/>
      <c r="X493" s="36"/>
    </row>
    <row r="494" ht="15.75" customHeight="1">
      <c r="F494" s="36"/>
      <c r="X494" s="36"/>
    </row>
    <row r="495" ht="15.75" customHeight="1">
      <c r="F495" s="36"/>
      <c r="X495" s="36"/>
    </row>
    <row r="496" ht="15.75" customHeight="1">
      <c r="F496" s="36"/>
      <c r="X496" s="36"/>
    </row>
    <row r="497" ht="15.75" customHeight="1">
      <c r="F497" s="36"/>
      <c r="X497" s="36"/>
    </row>
    <row r="498" ht="15.75" customHeight="1">
      <c r="F498" s="36"/>
      <c r="X498" s="36"/>
    </row>
    <row r="499" ht="15.75" customHeight="1">
      <c r="F499" s="36"/>
      <c r="X499" s="36"/>
    </row>
    <row r="500" ht="15.75" customHeight="1">
      <c r="F500" s="36"/>
      <c r="X500" s="36"/>
    </row>
    <row r="501" ht="15.75" customHeight="1">
      <c r="F501" s="36"/>
      <c r="X501" s="36"/>
    </row>
    <row r="502" ht="15.75" customHeight="1">
      <c r="F502" s="36"/>
      <c r="X502" s="36"/>
    </row>
    <row r="503" ht="15.75" customHeight="1">
      <c r="F503" s="36"/>
      <c r="X503" s="36"/>
    </row>
    <row r="504" ht="15.75" customHeight="1">
      <c r="F504" s="36"/>
      <c r="X504" s="36"/>
    </row>
    <row r="505" ht="15.75" customHeight="1">
      <c r="F505" s="36"/>
      <c r="X505" s="36"/>
    </row>
    <row r="506" ht="15.75" customHeight="1">
      <c r="F506" s="36"/>
      <c r="X506" s="36"/>
    </row>
    <row r="507" ht="15.75" customHeight="1">
      <c r="F507" s="36"/>
      <c r="X507" s="36"/>
    </row>
    <row r="508" ht="15.75" customHeight="1">
      <c r="F508" s="36"/>
      <c r="X508" s="36"/>
    </row>
    <row r="509" ht="15.75" customHeight="1">
      <c r="F509" s="36"/>
      <c r="X509" s="36"/>
    </row>
    <row r="510" ht="15.75" customHeight="1">
      <c r="F510" s="36"/>
      <c r="X510" s="36"/>
    </row>
    <row r="511" ht="15.75" customHeight="1">
      <c r="F511" s="36"/>
      <c r="X511" s="36"/>
    </row>
    <row r="512" ht="15.75" customHeight="1">
      <c r="F512" s="36"/>
      <c r="X512" s="36"/>
    </row>
    <row r="513" ht="15.75" customHeight="1">
      <c r="F513" s="36"/>
      <c r="X513" s="36"/>
    </row>
    <row r="514" ht="15.75" customHeight="1">
      <c r="F514" s="36"/>
      <c r="X514" s="36"/>
    </row>
    <row r="515" ht="15.75" customHeight="1">
      <c r="F515" s="36"/>
      <c r="X515" s="36"/>
    </row>
    <row r="516" ht="15.75" customHeight="1">
      <c r="F516" s="36"/>
      <c r="X516" s="36"/>
    </row>
    <row r="517" ht="15.75" customHeight="1">
      <c r="F517" s="36"/>
      <c r="X517" s="36"/>
    </row>
    <row r="518" ht="15.75" customHeight="1">
      <c r="F518" s="36"/>
      <c r="X518" s="36"/>
    </row>
    <row r="519" ht="15.75" customHeight="1">
      <c r="F519" s="36"/>
      <c r="X519" s="36"/>
    </row>
    <row r="520" ht="15.75" customHeight="1">
      <c r="F520" s="36"/>
      <c r="X520" s="36"/>
    </row>
    <row r="521" ht="15.75" customHeight="1">
      <c r="F521" s="36"/>
      <c r="X521" s="36"/>
    </row>
    <row r="522" ht="15.75" customHeight="1">
      <c r="F522" s="36"/>
      <c r="X522" s="36"/>
    </row>
    <row r="523" ht="15.75" customHeight="1">
      <c r="F523" s="36"/>
      <c r="X523" s="36"/>
    </row>
    <row r="524" ht="15.75" customHeight="1">
      <c r="F524" s="36"/>
      <c r="X524" s="36"/>
    </row>
    <row r="525" ht="15.75" customHeight="1">
      <c r="F525" s="36"/>
      <c r="X525" s="36"/>
    </row>
    <row r="526" ht="15.75" customHeight="1">
      <c r="F526" s="36"/>
      <c r="X526" s="36"/>
    </row>
    <row r="527" ht="15.75" customHeight="1">
      <c r="F527" s="36"/>
      <c r="X527" s="36"/>
    </row>
    <row r="528" ht="15.75" customHeight="1">
      <c r="F528" s="36"/>
      <c r="X528" s="36"/>
    </row>
    <row r="529" ht="15.75" customHeight="1">
      <c r="F529" s="36"/>
      <c r="X529" s="36"/>
    </row>
    <row r="530" ht="15.75" customHeight="1">
      <c r="F530" s="36"/>
      <c r="X530" s="36"/>
    </row>
    <row r="531" ht="15.75" customHeight="1">
      <c r="F531" s="36"/>
      <c r="X531" s="36"/>
    </row>
    <row r="532" ht="15.75" customHeight="1">
      <c r="F532" s="36"/>
      <c r="X532" s="36"/>
    </row>
    <row r="533" ht="15.75" customHeight="1">
      <c r="F533" s="36"/>
      <c r="X533" s="36"/>
    </row>
    <row r="534" ht="15.75" customHeight="1">
      <c r="F534" s="36"/>
      <c r="X534" s="36"/>
    </row>
    <row r="535" ht="15.75" customHeight="1">
      <c r="F535" s="36"/>
      <c r="X535" s="36"/>
    </row>
    <row r="536" ht="15.75" customHeight="1">
      <c r="F536" s="36"/>
      <c r="X536" s="36"/>
    </row>
    <row r="537" ht="15.75" customHeight="1">
      <c r="F537" s="36"/>
      <c r="X537" s="36"/>
    </row>
    <row r="538" ht="15.75" customHeight="1">
      <c r="F538" s="36"/>
      <c r="X538" s="36"/>
    </row>
    <row r="539" ht="15.75" customHeight="1">
      <c r="F539" s="36"/>
      <c r="X539" s="36"/>
    </row>
    <row r="540" ht="15.75" customHeight="1">
      <c r="F540" s="36"/>
      <c r="X540" s="36"/>
    </row>
    <row r="541" ht="15.75" customHeight="1">
      <c r="F541" s="36"/>
      <c r="X541" s="36"/>
    </row>
    <row r="542" ht="15.75" customHeight="1">
      <c r="F542" s="36"/>
      <c r="X542" s="36"/>
    </row>
    <row r="543" ht="15.75" customHeight="1">
      <c r="F543" s="36"/>
      <c r="X543" s="36"/>
    </row>
    <row r="544" ht="15.75" customHeight="1">
      <c r="F544" s="36"/>
      <c r="X544" s="36"/>
    </row>
    <row r="545" ht="15.75" customHeight="1">
      <c r="F545" s="36"/>
      <c r="X545" s="36"/>
    </row>
    <row r="546" ht="15.75" customHeight="1">
      <c r="F546" s="36"/>
      <c r="X546" s="36"/>
    </row>
    <row r="547" ht="15.75" customHeight="1">
      <c r="F547" s="36"/>
      <c r="X547" s="36"/>
    </row>
    <row r="548" ht="15.75" customHeight="1">
      <c r="F548" s="36"/>
      <c r="X548" s="36"/>
    </row>
    <row r="549" ht="15.75" customHeight="1">
      <c r="F549" s="36"/>
      <c r="X549" s="36"/>
    </row>
    <row r="550" ht="15.75" customHeight="1">
      <c r="F550" s="36"/>
      <c r="X550" s="36"/>
    </row>
    <row r="551" ht="15.75" customHeight="1">
      <c r="F551" s="36"/>
      <c r="X551" s="36"/>
    </row>
    <row r="552" ht="15.75" customHeight="1">
      <c r="F552" s="36"/>
      <c r="X552" s="36"/>
    </row>
    <row r="553" ht="15.75" customHeight="1">
      <c r="F553" s="36"/>
      <c r="X553" s="36"/>
    </row>
    <row r="554" ht="15.75" customHeight="1">
      <c r="F554" s="36"/>
      <c r="X554" s="36"/>
    </row>
    <row r="555" ht="15.75" customHeight="1">
      <c r="F555" s="36"/>
      <c r="X555" s="36"/>
    </row>
    <row r="556" ht="15.75" customHeight="1">
      <c r="F556" s="36"/>
      <c r="X556" s="36"/>
    </row>
    <row r="557" ht="15.75" customHeight="1">
      <c r="F557" s="36"/>
      <c r="X557" s="36"/>
    </row>
    <row r="558" ht="15.75" customHeight="1">
      <c r="F558" s="36"/>
      <c r="X558" s="36"/>
    </row>
    <row r="559" ht="15.75" customHeight="1">
      <c r="F559" s="36"/>
      <c r="X559" s="36"/>
    </row>
    <row r="560" ht="15.75" customHeight="1">
      <c r="F560" s="36"/>
      <c r="X560" s="36"/>
    </row>
    <row r="561" ht="15.75" customHeight="1">
      <c r="F561" s="36"/>
      <c r="X561" s="36"/>
    </row>
    <row r="562" ht="15.75" customHeight="1">
      <c r="F562" s="36"/>
      <c r="X562" s="36"/>
    </row>
    <row r="563" ht="15.75" customHeight="1">
      <c r="F563" s="36"/>
      <c r="X563" s="36"/>
    </row>
    <row r="564" ht="15.75" customHeight="1">
      <c r="F564" s="36"/>
      <c r="X564" s="36"/>
    </row>
    <row r="565" ht="15.75" customHeight="1">
      <c r="F565" s="36"/>
      <c r="X565" s="36"/>
    </row>
    <row r="566" ht="15.75" customHeight="1">
      <c r="F566" s="36"/>
      <c r="X566" s="36"/>
    </row>
    <row r="567" ht="15.75" customHeight="1">
      <c r="F567" s="36"/>
      <c r="X567" s="36"/>
    </row>
    <row r="568" ht="15.75" customHeight="1">
      <c r="F568" s="36"/>
      <c r="X568" s="36"/>
    </row>
    <row r="569" ht="15.75" customHeight="1">
      <c r="F569" s="36"/>
      <c r="X569" s="36"/>
    </row>
    <row r="570" ht="15.75" customHeight="1">
      <c r="F570" s="36"/>
      <c r="X570" s="36"/>
    </row>
    <row r="571" ht="15.75" customHeight="1">
      <c r="F571" s="36"/>
      <c r="X571" s="36"/>
    </row>
    <row r="572" ht="15.75" customHeight="1">
      <c r="F572" s="36"/>
      <c r="X572" s="36"/>
    </row>
    <row r="573" ht="15.75" customHeight="1">
      <c r="F573" s="36"/>
      <c r="X573" s="36"/>
    </row>
    <row r="574" ht="15.75" customHeight="1">
      <c r="F574" s="36"/>
      <c r="X574" s="36"/>
    </row>
    <row r="575" ht="15.75" customHeight="1">
      <c r="F575" s="36"/>
      <c r="X575" s="36"/>
    </row>
    <row r="576" ht="15.75" customHeight="1">
      <c r="F576" s="36"/>
      <c r="X576" s="36"/>
    </row>
    <row r="577" ht="15.75" customHeight="1">
      <c r="F577" s="36"/>
      <c r="X577" s="36"/>
    </row>
    <row r="578" ht="15.75" customHeight="1">
      <c r="F578" s="36"/>
      <c r="X578" s="36"/>
    </row>
    <row r="579" ht="15.75" customHeight="1">
      <c r="F579" s="36"/>
      <c r="X579" s="36"/>
    </row>
    <row r="580" ht="15.75" customHeight="1">
      <c r="F580" s="36"/>
      <c r="X580" s="36"/>
    </row>
    <row r="581" ht="15.75" customHeight="1">
      <c r="F581" s="36"/>
      <c r="X581" s="36"/>
    </row>
    <row r="582" ht="15.75" customHeight="1">
      <c r="F582" s="36"/>
      <c r="X582" s="36"/>
    </row>
    <row r="583" ht="15.75" customHeight="1">
      <c r="F583" s="36"/>
      <c r="X583" s="36"/>
    </row>
    <row r="584" ht="15.75" customHeight="1">
      <c r="F584" s="36"/>
      <c r="X584" s="36"/>
    </row>
    <row r="585" ht="15.75" customHeight="1">
      <c r="F585" s="36"/>
      <c r="X585" s="36"/>
    </row>
    <row r="586" ht="15.75" customHeight="1">
      <c r="F586" s="36"/>
      <c r="X586" s="36"/>
    </row>
    <row r="587" ht="15.75" customHeight="1">
      <c r="F587" s="36"/>
      <c r="X587" s="36"/>
    </row>
    <row r="588" ht="15.75" customHeight="1">
      <c r="F588" s="36"/>
      <c r="X588" s="36"/>
    </row>
    <row r="589" ht="15.75" customHeight="1">
      <c r="F589" s="36"/>
      <c r="X589" s="36"/>
    </row>
    <row r="590" ht="15.75" customHeight="1">
      <c r="F590" s="36"/>
      <c r="X590" s="36"/>
    </row>
    <row r="591" ht="15.75" customHeight="1">
      <c r="F591" s="36"/>
      <c r="X591" s="36"/>
    </row>
    <row r="592" ht="15.75" customHeight="1">
      <c r="F592" s="36"/>
      <c r="X592" s="36"/>
    </row>
    <row r="593" ht="15.75" customHeight="1">
      <c r="F593" s="36"/>
      <c r="X593" s="36"/>
    </row>
    <row r="594" ht="15.75" customHeight="1">
      <c r="F594" s="36"/>
      <c r="X594" s="36"/>
    </row>
    <row r="595" ht="15.75" customHeight="1">
      <c r="F595" s="36"/>
      <c r="X595" s="36"/>
    </row>
    <row r="596" ht="15.75" customHeight="1">
      <c r="F596" s="36"/>
      <c r="X596" s="36"/>
    </row>
    <row r="597" ht="15.75" customHeight="1">
      <c r="F597" s="36"/>
      <c r="X597" s="36"/>
    </row>
    <row r="598" ht="15.75" customHeight="1">
      <c r="F598" s="36"/>
      <c r="X598" s="36"/>
    </row>
    <row r="599" ht="15.75" customHeight="1">
      <c r="F599" s="36"/>
      <c r="X599" s="36"/>
    </row>
    <row r="600" ht="15.75" customHeight="1">
      <c r="F600" s="36"/>
      <c r="X600" s="36"/>
    </row>
    <row r="601" ht="15.75" customHeight="1">
      <c r="F601" s="36"/>
      <c r="X601" s="36"/>
    </row>
    <row r="602" ht="15.75" customHeight="1">
      <c r="F602" s="36"/>
      <c r="X602" s="36"/>
    </row>
    <row r="603" ht="15.75" customHeight="1">
      <c r="F603" s="36"/>
      <c r="X603" s="36"/>
    </row>
    <row r="604" ht="15.75" customHeight="1">
      <c r="F604" s="36"/>
      <c r="X604" s="36"/>
    </row>
    <row r="605" ht="15.75" customHeight="1">
      <c r="F605" s="36"/>
      <c r="X605" s="36"/>
    </row>
    <row r="606" ht="15.75" customHeight="1">
      <c r="F606" s="36"/>
      <c r="X606" s="36"/>
    </row>
    <row r="607" ht="15.75" customHeight="1">
      <c r="F607" s="36"/>
      <c r="X607" s="36"/>
    </row>
    <row r="608" ht="15.75" customHeight="1">
      <c r="F608" s="36"/>
      <c r="X608" s="36"/>
    </row>
    <row r="609" ht="15.75" customHeight="1">
      <c r="F609" s="36"/>
      <c r="X609" s="36"/>
    </row>
    <row r="610" ht="15.75" customHeight="1">
      <c r="F610" s="36"/>
      <c r="X610" s="36"/>
    </row>
    <row r="611" ht="15.75" customHeight="1">
      <c r="F611" s="36"/>
      <c r="X611" s="36"/>
    </row>
    <row r="612" ht="15.75" customHeight="1">
      <c r="F612" s="36"/>
      <c r="X612" s="36"/>
    </row>
    <row r="613" ht="15.75" customHeight="1">
      <c r="F613" s="36"/>
      <c r="X613" s="36"/>
    </row>
    <row r="614" ht="15.75" customHeight="1">
      <c r="F614" s="36"/>
      <c r="X614" s="36"/>
    </row>
    <row r="615" ht="15.75" customHeight="1">
      <c r="F615" s="36"/>
      <c r="X615" s="36"/>
    </row>
    <row r="616" ht="15.75" customHeight="1">
      <c r="F616" s="36"/>
      <c r="X616" s="36"/>
    </row>
    <row r="617" ht="15.75" customHeight="1">
      <c r="F617" s="36"/>
      <c r="X617" s="36"/>
    </row>
    <row r="618" ht="15.75" customHeight="1">
      <c r="F618" s="36"/>
      <c r="X618" s="36"/>
    </row>
    <row r="619" ht="15.75" customHeight="1">
      <c r="F619" s="36"/>
      <c r="X619" s="36"/>
    </row>
    <row r="620" ht="15.75" customHeight="1">
      <c r="F620" s="36"/>
      <c r="X620" s="36"/>
    </row>
    <row r="621" ht="15.75" customHeight="1">
      <c r="F621" s="36"/>
      <c r="X621" s="36"/>
    </row>
    <row r="622" ht="15.75" customHeight="1">
      <c r="F622" s="36"/>
      <c r="X622" s="36"/>
    </row>
    <row r="623" ht="15.75" customHeight="1">
      <c r="F623" s="36"/>
      <c r="X623" s="36"/>
    </row>
    <row r="624" ht="15.75" customHeight="1">
      <c r="F624" s="36"/>
      <c r="X624" s="36"/>
    </row>
    <row r="625" ht="15.75" customHeight="1">
      <c r="F625" s="36"/>
      <c r="X625" s="36"/>
    </row>
    <row r="626" ht="15.75" customHeight="1">
      <c r="F626" s="36"/>
      <c r="X626" s="36"/>
    </row>
    <row r="627" ht="15.75" customHeight="1">
      <c r="F627" s="36"/>
      <c r="X627" s="36"/>
    </row>
    <row r="628" ht="15.75" customHeight="1">
      <c r="F628" s="36"/>
      <c r="X628" s="36"/>
    </row>
    <row r="629" ht="15.75" customHeight="1">
      <c r="F629" s="36"/>
      <c r="X629" s="36"/>
    </row>
    <row r="630" ht="15.75" customHeight="1">
      <c r="F630" s="36"/>
      <c r="X630" s="36"/>
    </row>
    <row r="631" ht="15.75" customHeight="1">
      <c r="F631" s="36"/>
      <c r="X631" s="36"/>
    </row>
    <row r="632" ht="15.75" customHeight="1">
      <c r="F632" s="36"/>
      <c r="X632" s="36"/>
    </row>
    <row r="633" ht="15.75" customHeight="1">
      <c r="F633" s="36"/>
      <c r="X633" s="36"/>
    </row>
    <row r="634" ht="15.75" customHeight="1">
      <c r="F634" s="36"/>
      <c r="X634" s="36"/>
    </row>
    <row r="635" ht="15.75" customHeight="1">
      <c r="F635" s="36"/>
      <c r="X635" s="36"/>
    </row>
    <row r="636" ht="15.75" customHeight="1">
      <c r="F636" s="36"/>
      <c r="X636" s="36"/>
    </row>
    <row r="637" ht="15.75" customHeight="1">
      <c r="F637" s="36"/>
      <c r="X637" s="36"/>
    </row>
    <row r="638" ht="15.75" customHeight="1">
      <c r="F638" s="36"/>
      <c r="X638" s="36"/>
    </row>
    <row r="639" ht="15.75" customHeight="1">
      <c r="F639" s="36"/>
      <c r="X639" s="36"/>
    </row>
    <row r="640" ht="15.75" customHeight="1">
      <c r="F640" s="36"/>
      <c r="X640" s="36"/>
    </row>
    <row r="641" ht="15.75" customHeight="1">
      <c r="F641" s="36"/>
      <c r="X641" s="36"/>
    </row>
    <row r="642" ht="15.75" customHeight="1">
      <c r="F642" s="36"/>
      <c r="X642" s="36"/>
    </row>
    <row r="643" ht="15.75" customHeight="1">
      <c r="F643" s="36"/>
      <c r="X643" s="36"/>
    </row>
    <row r="644" ht="15.75" customHeight="1">
      <c r="F644" s="36"/>
      <c r="X644" s="36"/>
    </row>
    <row r="645" ht="15.75" customHeight="1">
      <c r="F645" s="36"/>
      <c r="X645" s="36"/>
    </row>
    <row r="646" ht="15.75" customHeight="1">
      <c r="F646" s="36"/>
      <c r="X646" s="36"/>
    </row>
    <row r="647" ht="15.75" customHeight="1">
      <c r="F647" s="36"/>
      <c r="X647" s="36"/>
    </row>
    <row r="648" ht="15.75" customHeight="1">
      <c r="F648" s="36"/>
      <c r="X648" s="36"/>
    </row>
    <row r="649" ht="15.75" customHeight="1">
      <c r="F649" s="36"/>
      <c r="X649" s="36"/>
    </row>
    <row r="650" ht="15.75" customHeight="1">
      <c r="F650" s="36"/>
      <c r="X650" s="36"/>
    </row>
    <row r="651" ht="15.75" customHeight="1">
      <c r="F651" s="36"/>
      <c r="X651" s="36"/>
    </row>
    <row r="652" ht="15.75" customHeight="1">
      <c r="F652" s="36"/>
      <c r="X652" s="36"/>
    </row>
    <row r="653" ht="15.75" customHeight="1">
      <c r="F653" s="36"/>
      <c r="X653" s="36"/>
    </row>
    <row r="654" ht="15.75" customHeight="1">
      <c r="F654" s="36"/>
      <c r="X654" s="36"/>
    </row>
    <row r="655" ht="15.75" customHeight="1">
      <c r="F655" s="36"/>
      <c r="X655" s="36"/>
    </row>
    <row r="656" ht="15.75" customHeight="1">
      <c r="F656" s="36"/>
      <c r="X656" s="36"/>
    </row>
    <row r="657" ht="15.75" customHeight="1">
      <c r="F657" s="36"/>
      <c r="X657" s="36"/>
    </row>
    <row r="658" ht="15.75" customHeight="1">
      <c r="F658" s="36"/>
      <c r="X658" s="36"/>
    </row>
    <row r="659" ht="15.75" customHeight="1">
      <c r="F659" s="36"/>
      <c r="X659" s="36"/>
    </row>
    <row r="660" ht="15.75" customHeight="1">
      <c r="F660" s="36"/>
      <c r="X660" s="36"/>
    </row>
    <row r="661" ht="15.75" customHeight="1">
      <c r="F661" s="36"/>
      <c r="X661" s="36"/>
    </row>
    <row r="662" ht="15.75" customHeight="1">
      <c r="F662" s="36"/>
      <c r="X662" s="36"/>
    </row>
    <row r="663" ht="15.75" customHeight="1">
      <c r="F663" s="36"/>
      <c r="X663" s="36"/>
    </row>
    <row r="664" ht="15.75" customHeight="1">
      <c r="F664" s="36"/>
      <c r="X664" s="36"/>
    </row>
    <row r="665" ht="15.75" customHeight="1">
      <c r="F665" s="36"/>
      <c r="X665" s="36"/>
    </row>
    <row r="666" ht="15.75" customHeight="1">
      <c r="F666" s="36"/>
      <c r="X666" s="36"/>
    </row>
    <row r="667" ht="15.75" customHeight="1">
      <c r="F667" s="36"/>
      <c r="X667" s="36"/>
    </row>
    <row r="668" ht="15.75" customHeight="1">
      <c r="F668" s="36"/>
      <c r="X668" s="36"/>
    </row>
    <row r="669" ht="15.75" customHeight="1">
      <c r="F669" s="36"/>
      <c r="X669" s="36"/>
    </row>
    <row r="670" ht="15.75" customHeight="1">
      <c r="F670" s="36"/>
      <c r="X670" s="36"/>
    </row>
    <row r="671" ht="15.75" customHeight="1">
      <c r="F671" s="36"/>
      <c r="X671" s="36"/>
    </row>
    <row r="672" ht="15.75" customHeight="1">
      <c r="F672" s="36"/>
      <c r="X672" s="36"/>
    </row>
    <row r="673" ht="15.75" customHeight="1">
      <c r="F673" s="36"/>
      <c r="X673" s="36"/>
    </row>
    <row r="674" ht="15.75" customHeight="1">
      <c r="F674" s="36"/>
      <c r="X674" s="36"/>
    </row>
    <row r="675" ht="15.75" customHeight="1">
      <c r="F675" s="36"/>
      <c r="X675" s="36"/>
    </row>
    <row r="676" ht="15.75" customHeight="1">
      <c r="F676" s="36"/>
      <c r="X676" s="36"/>
    </row>
    <row r="677" ht="15.75" customHeight="1">
      <c r="F677" s="36"/>
      <c r="X677" s="36"/>
    </row>
    <row r="678" ht="15.75" customHeight="1">
      <c r="F678" s="36"/>
      <c r="X678" s="36"/>
    </row>
    <row r="679" ht="15.75" customHeight="1">
      <c r="F679" s="36"/>
      <c r="X679" s="36"/>
    </row>
    <row r="680" ht="15.75" customHeight="1">
      <c r="F680" s="36"/>
      <c r="X680" s="36"/>
    </row>
    <row r="681" ht="15.75" customHeight="1">
      <c r="F681" s="36"/>
      <c r="X681" s="36"/>
    </row>
    <row r="682" ht="15.75" customHeight="1">
      <c r="F682" s="36"/>
      <c r="X682" s="36"/>
    </row>
    <row r="683" ht="15.75" customHeight="1">
      <c r="F683" s="36"/>
      <c r="X683" s="36"/>
    </row>
    <row r="684" ht="15.75" customHeight="1">
      <c r="F684" s="36"/>
      <c r="X684" s="36"/>
    </row>
    <row r="685" ht="15.75" customHeight="1">
      <c r="F685" s="36"/>
      <c r="X685" s="36"/>
    </row>
    <row r="686" ht="15.75" customHeight="1">
      <c r="F686" s="36"/>
      <c r="X686" s="36"/>
    </row>
    <row r="687" ht="15.75" customHeight="1">
      <c r="F687" s="36"/>
      <c r="X687" s="36"/>
    </row>
    <row r="688" ht="15.75" customHeight="1">
      <c r="F688" s="36"/>
      <c r="X688" s="36"/>
    </row>
    <row r="689" ht="15.75" customHeight="1">
      <c r="F689" s="36"/>
      <c r="X689" s="36"/>
    </row>
    <row r="690" ht="15.75" customHeight="1">
      <c r="F690" s="36"/>
      <c r="X690" s="36"/>
    </row>
    <row r="691" ht="15.75" customHeight="1">
      <c r="F691" s="36"/>
      <c r="X691" s="36"/>
    </row>
    <row r="692" ht="15.75" customHeight="1">
      <c r="F692" s="36"/>
      <c r="X692" s="36"/>
    </row>
    <row r="693" ht="15.75" customHeight="1">
      <c r="F693" s="36"/>
      <c r="X693" s="36"/>
    </row>
    <row r="694" ht="15.75" customHeight="1">
      <c r="F694" s="36"/>
      <c r="X694" s="36"/>
    </row>
    <row r="695" ht="15.75" customHeight="1">
      <c r="F695" s="36"/>
      <c r="X695" s="36"/>
    </row>
    <row r="696" ht="15.75" customHeight="1">
      <c r="F696" s="36"/>
      <c r="X696" s="36"/>
    </row>
    <row r="697" ht="15.75" customHeight="1">
      <c r="F697" s="36"/>
      <c r="X697" s="36"/>
    </row>
    <row r="698" ht="15.75" customHeight="1">
      <c r="F698" s="36"/>
      <c r="X698" s="36"/>
    </row>
    <row r="699" ht="15.75" customHeight="1">
      <c r="F699" s="36"/>
      <c r="X699" s="36"/>
    </row>
    <row r="700" ht="15.75" customHeight="1">
      <c r="F700" s="36"/>
      <c r="X700" s="36"/>
    </row>
    <row r="701" ht="15.75" customHeight="1">
      <c r="F701" s="36"/>
      <c r="X701" s="36"/>
    </row>
    <row r="702" ht="15.75" customHeight="1">
      <c r="F702" s="36"/>
      <c r="X702" s="36"/>
    </row>
    <row r="703" ht="15.75" customHeight="1">
      <c r="F703" s="36"/>
      <c r="X703" s="36"/>
    </row>
    <row r="704" ht="15.75" customHeight="1">
      <c r="F704" s="36"/>
      <c r="X704" s="36"/>
    </row>
    <row r="705" ht="15.75" customHeight="1">
      <c r="F705" s="36"/>
      <c r="X705" s="36"/>
    </row>
    <row r="706" ht="15.75" customHeight="1">
      <c r="F706" s="36"/>
      <c r="X706" s="36"/>
    </row>
    <row r="707" ht="15.75" customHeight="1">
      <c r="F707" s="36"/>
      <c r="X707" s="36"/>
    </row>
    <row r="708" ht="15.75" customHeight="1">
      <c r="F708" s="36"/>
      <c r="X708" s="36"/>
    </row>
    <row r="709" ht="15.75" customHeight="1">
      <c r="F709" s="36"/>
      <c r="X709" s="36"/>
    </row>
    <row r="710" ht="15.75" customHeight="1">
      <c r="F710" s="36"/>
      <c r="X710" s="36"/>
    </row>
    <row r="711" ht="15.75" customHeight="1">
      <c r="F711" s="36"/>
      <c r="X711" s="36"/>
    </row>
    <row r="712" ht="15.75" customHeight="1">
      <c r="F712" s="36"/>
      <c r="X712" s="36"/>
    </row>
    <row r="713" ht="15.75" customHeight="1">
      <c r="F713" s="36"/>
      <c r="X713" s="36"/>
    </row>
    <row r="714" ht="15.75" customHeight="1">
      <c r="F714" s="36"/>
      <c r="X714" s="36"/>
    </row>
    <row r="715" ht="15.75" customHeight="1">
      <c r="F715" s="36"/>
      <c r="X715" s="36"/>
    </row>
    <row r="716" ht="15.75" customHeight="1">
      <c r="F716" s="36"/>
      <c r="X716" s="36"/>
    </row>
    <row r="717" ht="15.75" customHeight="1">
      <c r="F717" s="36"/>
      <c r="X717" s="36"/>
    </row>
    <row r="718" ht="15.75" customHeight="1">
      <c r="F718" s="36"/>
      <c r="X718" s="36"/>
    </row>
    <row r="719" ht="15.75" customHeight="1">
      <c r="F719" s="36"/>
      <c r="X719" s="36"/>
    </row>
    <row r="720" ht="15.75" customHeight="1">
      <c r="F720" s="36"/>
      <c r="X720" s="36"/>
    </row>
    <row r="721" ht="15.75" customHeight="1">
      <c r="F721" s="36"/>
      <c r="X721" s="36"/>
    </row>
    <row r="722" ht="15.75" customHeight="1">
      <c r="F722" s="36"/>
      <c r="X722" s="36"/>
    </row>
    <row r="723" ht="15.75" customHeight="1">
      <c r="F723" s="36"/>
      <c r="X723" s="36"/>
    </row>
    <row r="724" ht="15.75" customHeight="1">
      <c r="F724" s="36"/>
      <c r="X724" s="36"/>
    </row>
    <row r="725" ht="15.75" customHeight="1">
      <c r="F725" s="36"/>
      <c r="X725" s="36"/>
    </row>
    <row r="726" ht="15.75" customHeight="1">
      <c r="F726" s="36"/>
      <c r="X726" s="36"/>
    </row>
    <row r="727" ht="15.75" customHeight="1">
      <c r="F727" s="36"/>
      <c r="X727" s="36"/>
    </row>
    <row r="728" ht="15.75" customHeight="1">
      <c r="F728" s="36"/>
      <c r="X728" s="36"/>
    </row>
    <row r="729" ht="15.75" customHeight="1">
      <c r="F729" s="36"/>
      <c r="X729" s="36"/>
    </row>
    <row r="730" ht="15.75" customHeight="1">
      <c r="F730" s="36"/>
      <c r="X730" s="36"/>
    </row>
    <row r="731" ht="15.75" customHeight="1">
      <c r="F731" s="36"/>
      <c r="X731" s="36"/>
    </row>
    <row r="732" ht="15.75" customHeight="1">
      <c r="F732" s="36"/>
      <c r="X732" s="36"/>
    </row>
    <row r="733" ht="15.75" customHeight="1">
      <c r="F733" s="36"/>
      <c r="X733" s="36"/>
    </row>
    <row r="734" ht="15.75" customHeight="1">
      <c r="F734" s="36"/>
      <c r="X734" s="36"/>
    </row>
    <row r="735" ht="15.75" customHeight="1">
      <c r="F735" s="36"/>
      <c r="X735" s="36"/>
    </row>
    <row r="736" ht="15.75" customHeight="1">
      <c r="F736" s="36"/>
      <c r="X736" s="36"/>
    </row>
    <row r="737" ht="15.75" customHeight="1">
      <c r="F737" s="36"/>
      <c r="X737" s="36"/>
    </row>
    <row r="738" ht="15.75" customHeight="1">
      <c r="F738" s="36"/>
      <c r="X738" s="36"/>
    </row>
    <row r="739" ht="15.75" customHeight="1">
      <c r="F739" s="36"/>
      <c r="X739" s="36"/>
    </row>
    <row r="740" ht="15.75" customHeight="1">
      <c r="F740" s="36"/>
      <c r="X740" s="36"/>
    </row>
    <row r="741" ht="15.75" customHeight="1">
      <c r="F741" s="36"/>
      <c r="X741" s="36"/>
    </row>
    <row r="742" ht="15.75" customHeight="1">
      <c r="F742" s="36"/>
      <c r="X742" s="36"/>
    </row>
    <row r="743" ht="15.75" customHeight="1">
      <c r="F743" s="36"/>
      <c r="X743" s="36"/>
    </row>
    <row r="744" ht="15.75" customHeight="1">
      <c r="F744" s="36"/>
      <c r="X744" s="36"/>
    </row>
    <row r="745" ht="15.75" customHeight="1">
      <c r="F745" s="36"/>
      <c r="X745" s="36"/>
    </row>
    <row r="746" ht="15.75" customHeight="1">
      <c r="F746" s="36"/>
      <c r="X746" s="36"/>
    </row>
    <row r="747" ht="15.75" customHeight="1">
      <c r="F747" s="36"/>
      <c r="X747" s="36"/>
    </row>
    <row r="748" ht="15.75" customHeight="1">
      <c r="F748" s="36"/>
      <c r="X748" s="36"/>
    </row>
    <row r="749" ht="15.75" customHeight="1">
      <c r="F749" s="36"/>
      <c r="X749" s="36"/>
    </row>
    <row r="750" ht="15.75" customHeight="1">
      <c r="F750" s="36"/>
      <c r="X750" s="36"/>
    </row>
    <row r="751" ht="15.75" customHeight="1">
      <c r="F751" s="36"/>
      <c r="X751" s="36"/>
    </row>
    <row r="752" ht="15.75" customHeight="1">
      <c r="F752" s="36"/>
      <c r="X752" s="36"/>
    </row>
    <row r="753" ht="15.75" customHeight="1">
      <c r="F753" s="36"/>
      <c r="X753" s="36"/>
    </row>
    <row r="754" ht="15.75" customHeight="1">
      <c r="F754" s="36"/>
      <c r="X754" s="36"/>
    </row>
    <row r="755" ht="15.75" customHeight="1">
      <c r="F755" s="36"/>
      <c r="X755" s="36"/>
    </row>
    <row r="756" ht="15.75" customHeight="1">
      <c r="F756" s="36"/>
      <c r="X756" s="36"/>
    </row>
    <row r="757" ht="15.75" customHeight="1">
      <c r="F757" s="36"/>
      <c r="X757" s="36"/>
    </row>
    <row r="758" ht="15.75" customHeight="1">
      <c r="F758" s="36"/>
      <c r="X758" s="36"/>
    </row>
    <row r="759" ht="15.75" customHeight="1">
      <c r="F759" s="36"/>
      <c r="X759" s="36"/>
    </row>
    <row r="760" ht="15.75" customHeight="1">
      <c r="F760" s="36"/>
      <c r="X760" s="36"/>
    </row>
    <row r="761" ht="15.75" customHeight="1">
      <c r="F761" s="36"/>
      <c r="X761" s="36"/>
    </row>
    <row r="762" ht="15.75" customHeight="1">
      <c r="F762" s="36"/>
      <c r="X762" s="36"/>
    </row>
    <row r="763" ht="15.75" customHeight="1">
      <c r="F763" s="36"/>
      <c r="X763" s="36"/>
    </row>
    <row r="764" ht="15.75" customHeight="1">
      <c r="F764" s="36"/>
      <c r="X764" s="36"/>
    </row>
    <row r="765" ht="15.75" customHeight="1">
      <c r="F765" s="36"/>
      <c r="X765" s="36"/>
    </row>
    <row r="766" ht="15.75" customHeight="1">
      <c r="F766" s="36"/>
      <c r="X766" s="36"/>
    </row>
    <row r="767" ht="15.75" customHeight="1">
      <c r="F767" s="36"/>
      <c r="X767" s="36"/>
    </row>
    <row r="768" ht="15.75" customHeight="1">
      <c r="F768" s="36"/>
      <c r="X768" s="36"/>
    </row>
    <row r="769" ht="15.75" customHeight="1">
      <c r="F769" s="36"/>
      <c r="X769" s="36"/>
    </row>
    <row r="770" ht="15.75" customHeight="1">
      <c r="F770" s="36"/>
      <c r="X770" s="36"/>
    </row>
    <row r="771" ht="15.75" customHeight="1">
      <c r="F771" s="36"/>
      <c r="X771" s="36"/>
    </row>
    <row r="772" ht="15.75" customHeight="1">
      <c r="F772" s="36"/>
      <c r="X772" s="36"/>
    </row>
    <row r="773" ht="15.75" customHeight="1">
      <c r="F773" s="36"/>
      <c r="X773" s="36"/>
    </row>
    <row r="774" ht="15.75" customHeight="1">
      <c r="F774" s="36"/>
      <c r="X774" s="36"/>
    </row>
    <row r="775" ht="15.75" customHeight="1">
      <c r="F775" s="36"/>
      <c r="X775" s="36"/>
    </row>
    <row r="776" ht="15.75" customHeight="1">
      <c r="F776" s="36"/>
      <c r="X776" s="36"/>
    </row>
    <row r="777" ht="15.75" customHeight="1">
      <c r="F777" s="36"/>
      <c r="X777" s="36"/>
    </row>
    <row r="778" ht="15.75" customHeight="1">
      <c r="F778" s="36"/>
      <c r="X778" s="36"/>
    </row>
    <row r="779" ht="15.75" customHeight="1">
      <c r="F779" s="36"/>
      <c r="X779" s="36"/>
    </row>
    <row r="780" ht="15.75" customHeight="1">
      <c r="F780" s="36"/>
      <c r="X780" s="36"/>
    </row>
    <row r="781" ht="15.75" customHeight="1">
      <c r="F781" s="36"/>
      <c r="X781" s="36"/>
    </row>
    <row r="782" ht="15.75" customHeight="1">
      <c r="F782" s="36"/>
      <c r="X782" s="36"/>
    </row>
    <row r="783" ht="15.75" customHeight="1">
      <c r="F783" s="36"/>
      <c r="X783" s="36"/>
    </row>
    <row r="784" ht="15.75" customHeight="1">
      <c r="F784" s="36"/>
      <c r="X784" s="36"/>
    </row>
    <row r="785" ht="15.75" customHeight="1">
      <c r="F785" s="36"/>
      <c r="X785" s="36"/>
    </row>
    <row r="786" ht="15.75" customHeight="1">
      <c r="F786" s="36"/>
      <c r="X786" s="36"/>
    </row>
    <row r="787" ht="15.75" customHeight="1">
      <c r="F787" s="36"/>
      <c r="X787" s="36"/>
    </row>
    <row r="788" ht="15.75" customHeight="1">
      <c r="F788" s="36"/>
      <c r="X788" s="36"/>
    </row>
    <row r="789" ht="15.75" customHeight="1">
      <c r="F789" s="36"/>
      <c r="X789" s="36"/>
    </row>
    <row r="790" ht="15.75" customHeight="1">
      <c r="F790" s="36"/>
      <c r="X790" s="36"/>
    </row>
    <row r="791" ht="15.75" customHeight="1">
      <c r="F791" s="36"/>
      <c r="X791" s="36"/>
    </row>
    <row r="792" ht="15.75" customHeight="1">
      <c r="F792" s="36"/>
      <c r="X792" s="36"/>
    </row>
    <row r="793" ht="15.75" customHeight="1">
      <c r="F793" s="36"/>
      <c r="X793" s="36"/>
    </row>
    <row r="794" ht="15.75" customHeight="1">
      <c r="F794" s="36"/>
      <c r="X794" s="36"/>
    </row>
    <row r="795" ht="15.75" customHeight="1">
      <c r="F795" s="36"/>
      <c r="X795" s="36"/>
    </row>
    <row r="796" ht="15.75" customHeight="1">
      <c r="F796" s="36"/>
      <c r="X796" s="36"/>
    </row>
    <row r="797" ht="15.75" customHeight="1">
      <c r="F797" s="36"/>
      <c r="X797" s="36"/>
    </row>
    <row r="798" ht="15.75" customHeight="1">
      <c r="F798" s="36"/>
      <c r="X798" s="36"/>
    </row>
    <row r="799" ht="15.75" customHeight="1">
      <c r="F799" s="36"/>
      <c r="X799" s="36"/>
    </row>
    <row r="800" ht="15.75" customHeight="1">
      <c r="F800" s="36"/>
      <c r="X800" s="36"/>
    </row>
    <row r="801" ht="15.75" customHeight="1">
      <c r="F801" s="36"/>
      <c r="X801" s="36"/>
    </row>
    <row r="802" ht="15.75" customHeight="1">
      <c r="F802" s="36"/>
      <c r="X802" s="36"/>
    </row>
    <row r="803" ht="15.75" customHeight="1">
      <c r="F803" s="36"/>
      <c r="X803" s="36"/>
    </row>
    <row r="804" ht="15.75" customHeight="1">
      <c r="F804" s="36"/>
      <c r="X804" s="36"/>
    </row>
    <row r="805" ht="15.75" customHeight="1">
      <c r="F805" s="36"/>
      <c r="X805" s="36"/>
    </row>
    <row r="806" ht="15.75" customHeight="1">
      <c r="F806" s="36"/>
      <c r="X806" s="36"/>
    </row>
    <row r="807" ht="15.75" customHeight="1">
      <c r="F807" s="36"/>
      <c r="X807" s="36"/>
    </row>
    <row r="808" ht="15.75" customHeight="1">
      <c r="F808" s="36"/>
      <c r="X808" s="36"/>
    </row>
    <row r="809" ht="15.75" customHeight="1">
      <c r="F809" s="36"/>
      <c r="X809" s="36"/>
    </row>
    <row r="810" ht="15.75" customHeight="1">
      <c r="F810" s="36"/>
      <c r="X810" s="36"/>
    </row>
    <row r="811" ht="15.75" customHeight="1">
      <c r="F811" s="36"/>
      <c r="X811" s="36"/>
    </row>
    <row r="812" ht="15.75" customHeight="1">
      <c r="F812" s="36"/>
      <c r="X812" s="36"/>
    </row>
    <row r="813" ht="15.75" customHeight="1">
      <c r="F813" s="36"/>
      <c r="X813" s="36"/>
    </row>
    <row r="814" ht="15.75" customHeight="1">
      <c r="F814" s="36"/>
      <c r="X814" s="36"/>
    </row>
    <row r="815" ht="15.75" customHeight="1">
      <c r="F815" s="36"/>
      <c r="X815" s="36"/>
    </row>
    <row r="816" ht="15.75" customHeight="1">
      <c r="F816" s="36"/>
      <c r="X816" s="36"/>
    </row>
    <row r="817" ht="15.75" customHeight="1">
      <c r="F817" s="36"/>
      <c r="X817" s="36"/>
    </row>
    <row r="818" ht="15.75" customHeight="1">
      <c r="F818" s="36"/>
      <c r="X818" s="36"/>
    </row>
    <row r="819" ht="15.75" customHeight="1">
      <c r="F819" s="36"/>
      <c r="X819" s="36"/>
    </row>
    <row r="820" ht="15.75" customHeight="1">
      <c r="F820" s="36"/>
      <c r="X820" s="36"/>
    </row>
    <row r="821" ht="15.75" customHeight="1">
      <c r="F821" s="36"/>
      <c r="X821" s="36"/>
    </row>
    <row r="822" ht="15.75" customHeight="1">
      <c r="F822" s="36"/>
      <c r="X822" s="36"/>
    </row>
    <row r="823" ht="15.75" customHeight="1">
      <c r="F823" s="36"/>
      <c r="X823" s="36"/>
    </row>
    <row r="824" ht="15.75" customHeight="1">
      <c r="F824" s="36"/>
      <c r="X824" s="36"/>
    </row>
    <row r="825" ht="15.75" customHeight="1">
      <c r="F825" s="36"/>
      <c r="X825" s="36"/>
    </row>
    <row r="826" ht="15.75" customHeight="1">
      <c r="F826" s="36"/>
      <c r="X826" s="36"/>
    </row>
    <row r="827" ht="15.75" customHeight="1">
      <c r="F827" s="36"/>
      <c r="X827" s="36"/>
    </row>
    <row r="828" ht="15.75" customHeight="1">
      <c r="F828" s="36"/>
      <c r="X828" s="36"/>
    </row>
    <row r="829" ht="15.75" customHeight="1">
      <c r="F829" s="36"/>
      <c r="X829" s="36"/>
    </row>
    <row r="830" ht="15.75" customHeight="1">
      <c r="F830" s="36"/>
      <c r="X830" s="36"/>
    </row>
    <row r="831" ht="15.75" customHeight="1">
      <c r="F831" s="36"/>
      <c r="X831" s="36"/>
    </row>
    <row r="832" ht="15.75" customHeight="1">
      <c r="F832" s="36"/>
      <c r="X832" s="36"/>
    </row>
    <row r="833" ht="15.75" customHeight="1">
      <c r="F833" s="36"/>
      <c r="X833" s="36"/>
    </row>
    <row r="834" ht="15.75" customHeight="1">
      <c r="F834" s="36"/>
      <c r="X834" s="36"/>
    </row>
    <row r="835" ht="15.75" customHeight="1">
      <c r="F835" s="36"/>
      <c r="X835" s="36"/>
    </row>
    <row r="836" ht="15.75" customHeight="1">
      <c r="F836" s="36"/>
      <c r="X836" s="36"/>
    </row>
    <row r="837" ht="15.75" customHeight="1">
      <c r="F837" s="36"/>
      <c r="X837" s="36"/>
    </row>
    <row r="838" ht="15.75" customHeight="1">
      <c r="F838" s="36"/>
      <c r="X838" s="36"/>
    </row>
    <row r="839" ht="15.75" customHeight="1">
      <c r="F839" s="36"/>
      <c r="X839" s="36"/>
    </row>
    <row r="840" ht="15.75" customHeight="1">
      <c r="F840" s="36"/>
      <c r="X840" s="36"/>
    </row>
    <row r="841" ht="15.75" customHeight="1">
      <c r="F841" s="36"/>
      <c r="X841" s="36"/>
    </row>
    <row r="842" ht="15.75" customHeight="1">
      <c r="F842" s="36"/>
      <c r="X842" s="36"/>
    </row>
    <row r="843" ht="15.75" customHeight="1">
      <c r="F843" s="36"/>
      <c r="X843" s="36"/>
    </row>
    <row r="844" ht="15.75" customHeight="1">
      <c r="F844" s="36"/>
      <c r="X844" s="36"/>
    </row>
    <row r="845" ht="15.75" customHeight="1">
      <c r="F845" s="36"/>
      <c r="X845" s="36"/>
    </row>
    <row r="846" ht="15.75" customHeight="1">
      <c r="F846" s="36"/>
      <c r="X846" s="36"/>
    </row>
    <row r="847" ht="15.75" customHeight="1">
      <c r="F847" s="36"/>
      <c r="X847" s="36"/>
    </row>
    <row r="848" ht="15.75" customHeight="1">
      <c r="F848" s="36"/>
      <c r="X848" s="36"/>
    </row>
    <row r="849" ht="15.75" customHeight="1">
      <c r="F849" s="36"/>
      <c r="X849" s="36"/>
    </row>
    <row r="850" ht="15.75" customHeight="1">
      <c r="F850" s="36"/>
      <c r="X850" s="36"/>
    </row>
    <row r="851" ht="15.75" customHeight="1">
      <c r="F851" s="36"/>
      <c r="X851" s="36"/>
    </row>
    <row r="852" ht="15.75" customHeight="1">
      <c r="F852" s="36"/>
      <c r="X852" s="36"/>
    </row>
    <row r="853" ht="15.75" customHeight="1">
      <c r="F853" s="36"/>
      <c r="X853" s="36"/>
    </row>
    <row r="854" ht="15.75" customHeight="1">
      <c r="F854" s="36"/>
      <c r="X854" s="36"/>
    </row>
    <row r="855" ht="15.75" customHeight="1">
      <c r="F855" s="36"/>
      <c r="X855" s="36"/>
    </row>
    <row r="856" ht="15.75" customHeight="1">
      <c r="F856" s="36"/>
      <c r="X856" s="36"/>
    </row>
    <row r="857" ht="15.75" customHeight="1">
      <c r="F857" s="36"/>
      <c r="X857" s="36"/>
    </row>
    <row r="858" ht="15.75" customHeight="1">
      <c r="F858" s="36"/>
      <c r="X858" s="36"/>
    </row>
    <row r="859" ht="15.75" customHeight="1">
      <c r="F859" s="36"/>
      <c r="X859" s="36"/>
    </row>
    <row r="860" ht="15.75" customHeight="1">
      <c r="F860" s="36"/>
      <c r="X860" s="36"/>
    </row>
    <row r="861" ht="15.75" customHeight="1">
      <c r="F861" s="36"/>
      <c r="X861" s="36"/>
    </row>
    <row r="862" ht="15.75" customHeight="1">
      <c r="F862" s="36"/>
      <c r="X862" s="36"/>
    </row>
    <row r="863" ht="15.75" customHeight="1">
      <c r="F863" s="36"/>
      <c r="X863" s="36"/>
    </row>
    <row r="864" ht="15.75" customHeight="1">
      <c r="F864" s="36"/>
      <c r="X864" s="36"/>
    </row>
    <row r="865" ht="15.75" customHeight="1">
      <c r="F865" s="36"/>
      <c r="X865" s="36"/>
    </row>
    <row r="866" ht="15.75" customHeight="1">
      <c r="F866" s="36"/>
      <c r="X866" s="36"/>
    </row>
    <row r="867" ht="15.75" customHeight="1">
      <c r="F867" s="36"/>
      <c r="X867" s="36"/>
    </row>
    <row r="868" ht="15.75" customHeight="1">
      <c r="F868" s="36"/>
      <c r="X868" s="36"/>
    </row>
    <row r="869" ht="15.75" customHeight="1">
      <c r="F869" s="36"/>
      <c r="X869" s="36"/>
    </row>
    <row r="870" ht="15.75" customHeight="1">
      <c r="F870" s="36"/>
      <c r="X870" s="36"/>
    </row>
    <row r="871" ht="15.75" customHeight="1">
      <c r="F871" s="36"/>
      <c r="X871" s="36"/>
    </row>
    <row r="872" ht="15.75" customHeight="1">
      <c r="F872" s="36"/>
      <c r="X872" s="36"/>
    </row>
    <row r="873" ht="15.75" customHeight="1">
      <c r="F873" s="36"/>
      <c r="X873" s="36"/>
    </row>
    <row r="874" ht="15.75" customHeight="1">
      <c r="F874" s="36"/>
      <c r="X874" s="36"/>
    </row>
    <row r="875" ht="15.75" customHeight="1">
      <c r="F875" s="36"/>
      <c r="X875" s="36"/>
    </row>
    <row r="876" ht="15.75" customHeight="1">
      <c r="F876" s="36"/>
      <c r="X876" s="36"/>
    </row>
    <row r="877" ht="15.75" customHeight="1">
      <c r="F877" s="36"/>
      <c r="X877" s="36"/>
    </row>
    <row r="878" ht="15.75" customHeight="1">
      <c r="F878" s="36"/>
      <c r="X878" s="36"/>
    </row>
    <row r="879" ht="15.75" customHeight="1">
      <c r="F879" s="36"/>
      <c r="X879" s="36"/>
    </row>
    <row r="880" ht="15.75" customHeight="1">
      <c r="F880" s="36"/>
      <c r="X880" s="36"/>
    </row>
    <row r="881" ht="15.75" customHeight="1">
      <c r="F881" s="36"/>
      <c r="X881" s="36"/>
    </row>
    <row r="882" ht="15.75" customHeight="1">
      <c r="F882" s="36"/>
      <c r="X882" s="36"/>
    </row>
    <row r="883" ht="15.75" customHeight="1">
      <c r="F883" s="36"/>
      <c r="X883" s="36"/>
    </row>
    <row r="884" ht="15.75" customHeight="1">
      <c r="F884" s="36"/>
      <c r="X884" s="36"/>
    </row>
    <row r="885" ht="15.75" customHeight="1">
      <c r="F885" s="36"/>
      <c r="X885" s="36"/>
    </row>
    <row r="886" ht="15.75" customHeight="1">
      <c r="F886" s="36"/>
      <c r="X886" s="36"/>
    </row>
    <row r="887" ht="15.75" customHeight="1">
      <c r="F887" s="36"/>
      <c r="X887" s="36"/>
    </row>
    <row r="888" ht="15.75" customHeight="1">
      <c r="F888" s="36"/>
      <c r="X888" s="36"/>
    </row>
    <row r="889" ht="15.75" customHeight="1">
      <c r="F889" s="36"/>
      <c r="X889" s="36"/>
    </row>
    <row r="890" ht="15.75" customHeight="1">
      <c r="F890" s="36"/>
      <c r="X890" s="36"/>
    </row>
    <row r="891" ht="15.75" customHeight="1">
      <c r="F891" s="36"/>
      <c r="X891" s="36"/>
    </row>
    <row r="892" ht="15.75" customHeight="1">
      <c r="F892" s="36"/>
      <c r="X892" s="36"/>
    </row>
    <row r="893" ht="15.75" customHeight="1">
      <c r="F893" s="36"/>
      <c r="X893" s="36"/>
    </row>
    <row r="894" ht="15.75" customHeight="1">
      <c r="F894" s="36"/>
      <c r="X894" s="36"/>
    </row>
    <row r="895" ht="15.75" customHeight="1">
      <c r="F895" s="36"/>
      <c r="X895" s="36"/>
    </row>
    <row r="896" ht="15.75" customHeight="1">
      <c r="F896" s="36"/>
      <c r="X896" s="36"/>
    </row>
    <row r="897" ht="15.75" customHeight="1">
      <c r="F897" s="36"/>
      <c r="X897" s="36"/>
    </row>
    <row r="898" ht="15.75" customHeight="1">
      <c r="F898" s="36"/>
      <c r="X898" s="36"/>
    </row>
    <row r="899" ht="15.75" customHeight="1">
      <c r="F899" s="36"/>
      <c r="X899" s="36"/>
    </row>
    <row r="900" ht="15.75" customHeight="1">
      <c r="F900" s="36"/>
      <c r="X900" s="36"/>
    </row>
    <row r="901" ht="15.75" customHeight="1">
      <c r="F901" s="36"/>
      <c r="X901" s="36"/>
    </row>
    <row r="902" ht="15.75" customHeight="1">
      <c r="F902" s="36"/>
      <c r="X902" s="36"/>
    </row>
    <row r="903" ht="15.75" customHeight="1">
      <c r="F903" s="36"/>
      <c r="X903" s="36"/>
    </row>
    <row r="904" ht="15.75" customHeight="1">
      <c r="F904" s="36"/>
      <c r="X904" s="36"/>
    </row>
    <row r="905" ht="15.75" customHeight="1">
      <c r="F905" s="36"/>
      <c r="X905" s="36"/>
    </row>
    <row r="906" ht="15.75" customHeight="1">
      <c r="F906" s="36"/>
      <c r="X906" s="36"/>
    </row>
    <row r="907" ht="15.75" customHeight="1">
      <c r="F907" s="36"/>
      <c r="X907" s="36"/>
    </row>
    <row r="908" ht="15.75" customHeight="1">
      <c r="F908" s="36"/>
      <c r="X908" s="36"/>
    </row>
    <row r="909" ht="15.75" customHeight="1">
      <c r="F909" s="36"/>
      <c r="X909" s="36"/>
    </row>
    <row r="910" ht="15.75" customHeight="1">
      <c r="F910" s="36"/>
      <c r="X910" s="36"/>
    </row>
    <row r="911" ht="15.75" customHeight="1">
      <c r="F911" s="36"/>
      <c r="X911" s="36"/>
    </row>
    <row r="912" ht="15.75" customHeight="1">
      <c r="F912" s="36"/>
      <c r="X912" s="36"/>
    </row>
    <row r="913" ht="15.75" customHeight="1">
      <c r="F913" s="36"/>
      <c r="X913" s="36"/>
    </row>
    <row r="914" ht="15.75" customHeight="1">
      <c r="F914" s="36"/>
      <c r="X914" s="36"/>
    </row>
    <row r="915" ht="15.75" customHeight="1">
      <c r="F915" s="36"/>
      <c r="X915" s="36"/>
    </row>
    <row r="916" ht="15.75" customHeight="1">
      <c r="F916" s="36"/>
      <c r="X916" s="36"/>
    </row>
    <row r="917" ht="15.75" customHeight="1">
      <c r="F917" s="36"/>
      <c r="X917" s="36"/>
    </row>
    <row r="918" ht="15.75" customHeight="1">
      <c r="F918" s="36"/>
      <c r="X918" s="36"/>
    </row>
    <row r="919" ht="15.75" customHeight="1">
      <c r="F919" s="36"/>
      <c r="X919" s="36"/>
    </row>
    <row r="920" ht="15.75" customHeight="1">
      <c r="F920" s="36"/>
      <c r="X920" s="36"/>
    </row>
    <row r="921" ht="15.75" customHeight="1">
      <c r="F921" s="36"/>
      <c r="X921" s="36"/>
    </row>
    <row r="922" ht="15.75" customHeight="1">
      <c r="F922" s="36"/>
      <c r="X922" s="36"/>
    </row>
    <row r="923" ht="15.75" customHeight="1">
      <c r="F923" s="36"/>
      <c r="X923" s="36"/>
    </row>
    <row r="924" ht="15.75" customHeight="1">
      <c r="F924" s="36"/>
      <c r="X924" s="36"/>
    </row>
    <row r="925" ht="15.75" customHeight="1">
      <c r="F925" s="36"/>
      <c r="X925" s="36"/>
    </row>
    <row r="926" ht="15.75" customHeight="1">
      <c r="F926" s="36"/>
      <c r="X926" s="36"/>
    </row>
    <row r="927" ht="15.75" customHeight="1">
      <c r="F927" s="36"/>
      <c r="X927" s="36"/>
    </row>
    <row r="928" ht="15.75" customHeight="1">
      <c r="F928" s="36"/>
      <c r="X928" s="36"/>
    </row>
    <row r="929" ht="15.75" customHeight="1">
      <c r="F929" s="36"/>
      <c r="X929" s="36"/>
    </row>
    <row r="930" ht="15.75" customHeight="1">
      <c r="F930" s="36"/>
      <c r="X930" s="36"/>
    </row>
    <row r="931" ht="15.75" customHeight="1">
      <c r="F931" s="36"/>
      <c r="X931" s="36"/>
    </row>
    <row r="932" ht="15.75" customHeight="1">
      <c r="F932" s="36"/>
      <c r="X932" s="36"/>
    </row>
    <row r="933" ht="15.75" customHeight="1">
      <c r="F933" s="36"/>
      <c r="X933" s="36"/>
    </row>
    <row r="934" ht="15.75" customHeight="1">
      <c r="F934" s="36"/>
      <c r="X934" s="36"/>
    </row>
    <row r="935" ht="15.75" customHeight="1">
      <c r="F935" s="36"/>
      <c r="X935" s="36"/>
    </row>
    <row r="936" ht="15.75" customHeight="1">
      <c r="F936" s="36"/>
      <c r="X936" s="36"/>
    </row>
    <row r="937" ht="15.75" customHeight="1">
      <c r="F937" s="36"/>
      <c r="X937" s="36"/>
    </row>
    <row r="938" ht="15.75" customHeight="1">
      <c r="F938" s="36"/>
      <c r="X938" s="36"/>
    </row>
    <row r="939" ht="15.75" customHeight="1">
      <c r="F939" s="36"/>
      <c r="X939" s="36"/>
    </row>
    <row r="940" ht="15.75" customHeight="1">
      <c r="F940" s="36"/>
      <c r="X940" s="36"/>
    </row>
    <row r="941" ht="15.75" customHeight="1">
      <c r="F941" s="36"/>
      <c r="X941" s="36"/>
    </row>
    <row r="942" ht="15.75" customHeight="1">
      <c r="F942" s="36"/>
      <c r="X942" s="36"/>
    </row>
    <row r="943" ht="15.75" customHeight="1">
      <c r="F943" s="36"/>
      <c r="X943" s="36"/>
    </row>
    <row r="944" ht="15.75" customHeight="1">
      <c r="F944" s="36"/>
      <c r="X944" s="36"/>
    </row>
    <row r="945" ht="15.75" customHeight="1">
      <c r="F945" s="36"/>
      <c r="X945" s="36"/>
    </row>
    <row r="946" ht="15.75" customHeight="1">
      <c r="F946" s="36"/>
      <c r="X946" s="36"/>
    </row>
    <row r="947" ht="15.75" customHeight="1">
      <c r="F947" s="36"/>
      <c r="X947" s="36"/>
    </row>
    <row r="948" ht="15.75" customHeight="1">
      <c r="F948" s="36"/>
      <c r="X948" s="36"/>
    </row>
    <row r="949" ht="15.75" customHeight="1">
      <c r="F949" s="36"/>
      <c r="X949" s="36"/>
    </row>
    <row r="950" ht="15.75" customHeight="1">
      <c r="F950" s="36"/>
      <c r="X950" s="36"/>
    </row>
    <row r="951" ht="15.75" customHeight="1">
      <c r="F951" s="36"/>
      <c r="X951" s="36"/>
    </row>
    <row r="952" ht="15.75" customHeight="1">
      <c r="F952" s="36"/>
      <c r="X952" s="36"/>
    </row>
    <row r="953" ht="15.75" customHeight="1">
      <c r="F953" s="36"/>
      <c r="X953" s="36"/>
    </row>
    <row r="954" ht="15.75" customHeight="1">
      <c r="F954" s="36"/>
      <c r="X954" s="36"/>
    </row>
    <row r="955" ht="15.75" customHeight="1">
      <c r="F955" s="36"/>
      <c r="X955" s="36"/>
    </row>
    <row r="956" ht="15.75" customHeight="1">
      <c r="F956" s="36"/>
      <c r="X956" s="36"/>
    </row>
    <row r="957" ht="15.75" customHeight="1">
      <c r="F957" s="36"/>
      <c r="X957" s="36"/>
    </row>
    <row r="958" ht="15.75" customHeight="1">
      <c r="F958" s="36"/>
      <c r="X958" s="36"/>
    </row>
    <row r="959" ht="15.75" customHeight="1">
      <c r="F959" s="36"/>
      <c r="X959" s="36"/>
    </row>
    <row r="960" ht="15.75" customHeight="1">
      <c r="F960" s="36"/>
      <c r="X960" s="36"/>
    </row>
    <row r="961" ht="15.75" customHeight="1">
      <c r="F961" s="36"/>
      <c r="X961" s="36"/>
    </row>
    <row r="962" ht="15.75" customHeight="1">
      <c r="F962" s="36"/>
      <c r="X962" s="36"/>
    </row>
    <row r="963" ht="15.75" customHeight="1">
      <c r="F963" s="36"/>
      <c r="X963" s="36"/>
    </row>
    <row r="964" ht="15.75" customHeight="1">
      <c r="F964" s="36"/>
      <c r="X964" s="36"/>
    </row>
    <row r="965" ht="15.75" customHeight="1">
      <c r="F965" s="36"/>
      <c r="X965" s="36"/>
    </row>
    <row r="966" ht="15.75" customHeight="1">
      <c r="F966" s="36"/>
      <c r="X966" s="36"/>
    </row>
    <row r="967" ht="15.75" customHeight="1">
      <c r="F967" s="36"/>
      <c r="X967" s="36"/>
    </row>
    <row r="968" ht="15.75" customHeight="1">
      <c r="F968" s="36"/>
      <c r="X968" s="36"/>
    </row>
    <row r="969" ht="15.75" customHeight="1">
      <c r="F969" s="36"/>
      <c r="X969" s="36"/>
    </row>
    <row r="970" ht="15.75" customHeight="1">
      <c r="F970" s="36"/>
      <c r="X970" s="36"/>
    </row>
    <row r="971" ht="15.75" customHeight="1">
      <c r="F971" s="36"/>
      <c r="X971" s="36"/>
    </row>
    <row r="972" ht="15.75" customHeight="1">
      <c r="F972" s="36"/>
      <c r="X972" s="36"/>
    </row>
    <row r="973" ht="15.75" customHeight="1">
      <c r="F973" s="36"/>
      <c r="X973" s="36"/>
    </row>
    <row r="974" ht="15.75" customHeight="1">
      <c r="F974" s="36"/>
      <c r="X974" s="36"/>
    </row>
    <row r="975" ht="15.75" customHeight="1">
      <c r="F975" s="36"/>
      <c r="X975" s="36"/>
    </row>
    <row r="976" ht="15.75" customHeight="1">
      <c r="F976" s="36"/>
      <c r="X976" s="36"/>
    </row>
    <row r="977" ht="15.75" customHeight="1">
      <c r="F977" s="36"/>
      <c r="X977" s="36"/>
    </row>
    <row r="978" ht="15.75" customHeight="1">
      <c r="F978" s="36"/>
      <c r="X978" s="36"/>
    </row>
    <row r="979" ht="15.75" customHeight="1">
      <c r="F979" s="36"/>
      <c r="X979" s="36"/>
    </row>
    <row r="980" ht="15.75" customHeight="1">
      <c r="F980" s="36"/>
      <c r="X980" s="36"/>
    </row>
    <row r="981" ht="15.75" customHeight="1">
      <c r="F981" s="36"/>
      <c r="X981" s="36"/>
    </row>
    <row r="982" ht="15.75" customHeight="1">
      <c r="F982" s="36"/>
      <c r="X982" s="36"/>
    </row>
    <row r="983" ht="15.75" customHeight="1">
      <c r="F983" s="36"/>
      <c r="X983" s="36"/>
    </row>
    <row r="984" ht="15.75" customHeight="1">
      <c r="F984" s="36"/>
      <c r="X984" s="36"/>
    </row>
    <row r="985" ht="15.75" customHeight="1">
      <c r="F985" s="36"/>
      <c r="X985" s="36"/>
    </row>
    <row r="986" ht="15.75" customHeight="1">
      <c r="F986" s="36"/>
      <c r="X986" s="36"/>
    </row>
    <row r="987" ht="15.75" customHeight="1">
      <c r="F987" s="36"/>
      <c r="X987" s="36"/>
    </row>
    <row r="988" ht="15.75" customHeight="1">
      <c r="F988" s="36"/>
      <c r="X988" s="36"/>
    </row>
    <row r="989" ht="15.75" customHeight="1">
      <c r="F989" s="36"/>
      <c r="X989" s="36"/>
    </row>
    <row r="990" ht="15.75" customHeight="1">
      <c r="F990" s="36"/>
      <c r="X990" s="36"/>
    </row>
    <row r="991" ht="15.75" customHeight="1">
      <c r="F991" s="36"/>
      <c r="X991" s="36"/>
    </row>
    <row r="992" ht="15.75" customHeight="1">
      <c r="F992" s="36"/>
      <c r="X992" s="36"/>
    </row>
    <row r="993" ht="15.75" customHeight="1">
      <c r="F993" s="36"/>
      <c r="X993" s="36"/>
    </row>
    <row r="994" ht="15.75" customHeight="1">
      <c r="F994" s="36"/>
      <c r="X994" s="36"/>
    </row>
    <row r="995" ht="15.75" customHeight="1">
      <c r="F995" s="36"/>
      <c r="X995" s="36"/>
    </row>
    <row r="996" ht="15.75" customHeight="1">
      <c r="F996" s="36"/>
      <c r="X996" s="36"/>
    </row>
    <row r="997" ht="15.75" customHeight="1">
      <c r="F997" s="36"/>
      <c r="X997" s="36"/>
    </row>
    <row r="998" ht="15.75" customHeight="1">
      <c r="F998" s="36"/>
      <c r="X998" s="36"/>
    </row>
    <row r="999" ht="15.75" customHeight="1">
      <c r="F999" s="36"/>
      <c r="X999" s="36"/>
    </row>
    <row r="1000" ht="15.75" customHeight="1">
      <c r="F1000" s="36"/>
      <c r="X1000" s="36"/>
    </row>
  </sheetData>
  <mergeCells count="2">
    <mergeCell ref="B2:D2"/>
    <mergeCell ref="B5:F5"/>
  </mergeCell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3" max="3" width="16.43"/>
    <col customWidth="1" min="4" max="4" width="9.14"/>
    <col customWidth="1" min="5" max="5" width="10.14"/>
    <col customWidth="1" min="6" max="6" width="11.43"/>
    <col customWidth="1" min="7" max="7" width="12.86"/>
    <col customWidth="1" min="8" max="18" width="9.14"/>
    <col customWidth="1" min="19" max="19" width="9.0"/>
    <col customWidth="1" min="20" max="20" width="9.14"/>
    <col customWidth="1" min="21" max="21" width="12.0"/>
  </cols>
  <sheetData>
    <row r="1">
      <c r="G1" s="591"/>
    </row>
    <row r="2">
      <c r="G2" s="592" t="s">
        <v>641</v>
      </c>
      <c r="P2" s="593"/>
    </row>
    <row r="3">
      <c r="P3" s="593"/>
    </row>
    <row r="4">
      <c r="G4" s="591"/>
      <c r="L4" s="11" t="s">
        <v>642</v>
      </c>
      <c r="M4" s="11" t="s">
        <v>642</v>
      </c>
      <c r="N4" s="11" t="s">
        <v>642</v>
      </c>
    </row>
    <row r="5">
      <c r="B5" s="110" t="s">
        <v>50</v>
      </c>
      <c r="C5" s="111" t="s">
        <v>51</v>
      </c>
      <c r="D5" s="112" t="s">
        <v>52</v>
      </c>
      <c r="E5" s="112" t="s">
        <v>53</v>
      </c>
      <c r="F5" s="112" t="s">
        <v>54</v>
      </c>
      <c r="G5" s="594" t="s">
        <v>55</v>
      </c>
      <c r="H5" s="114">
        <v>1018.0</v>
      </c>
      <c r="I5" s="115">
        <v>3020.0</v>
      </c>
      <c r="J5" s="116">
        <v>5015.0</v>
      </c>
      <c r="K5" s="595">
        <v>9005.0</v>
      </c>
      <c r="L5" s="596">
        <v>2005.0</v>
      </c>
      <c r="M5" s="597">
        <v>6038.0</v>
      </c>
      <c r="N5" s="598">
        <v>3017.0</v>
      </c>
      <c r="O5" s="118">
        <v>4008.0</v>
      </c>
      <c r="P5" s="599">
        <v>4005.0</v>
      </c>
      <c r="Q5" s="121">
        <v>6001.0</v>
      </c>
      <c r="R5" s="122">
        <v>9003.0</v>
      </c>
      <c r="S5" s="123" t="s">
        <v>65</v>
      </c>
      <c r="T5" s="124" t="s">
        <v>66</v>
      </c>
      <c r="U5" s="600" t="s">
        <v>67</v>
      </c>
    </row>
    <row r="6">
      <c r="B6" s="126"/>
      <c r="C6" s="126"/>
      <c r="D6" s="126"/>
      <c r="E6" s="126"/>
      <c r="F6" s="126"/>
      <c r="G6" s="601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602"/>
      <c r="T6" s="602"/>
      <c r="U6" s="602"/>
    </row>
    <row r="7">
      <c r="B7" s="603" t="s">
        <v>643</v>
      </c>
      <c r="C7" s="604"/>
      <c r="D7" s="605"/>
      <c r="E7" s="98"/>
      <c r="F7" s="606"/>
      <c r="G7" s="607"/>
      <c r="H7" s="608"/>
      <c r="I7" s="609"/>
      <c r="J7" s="610"/>
      <c r="K7" s="611"/>
      <c r="L7" s="612"/>
      <c r="M7" s="613"/>
      <c r="N7" s="614"/>
      <c r="O7" s="615"/>
      <c r="P7" s="616"/>
      <c r="Q7" s="617"/>
      <c r="R7" s="618"/>
      <c r="S7" s="618">
        <f>SUM(H7:R7)*18</f>
        <v>0</v>
      </c>
      <c r="T7" s="618">
        <f t="shared" ref="T7:T8" si="1">S7*2.444</f>
        <v>0</v>
      </c>
      <c r="U7" s="619">
        <f>SUM(H7:R7)*G7</f>
        <v>0</v>
      </c>
    </row>
    <row r="8" ht="90.0" customHeight="1">
      <c r="B8" s="620" t="s">
        <v>644</v>
      </c>
      <c r="C8" s="621"/>
      <c r="D8" s="622">
        <v>1.0</v>
      </c>
      <c r="E8" s="622" t="s">
        <v>645</v>
      </c>
      <c r="F8" s="284" t="s">
        <v>646</v>
      </c>
      <c r="G8" s="623">
        <v>263.0</v>
      </c>
      <c r="H8" s="624"/>
      <c r="I8" s="625"/>
      <c r="J8" s="626"/>
      <c r="K8" s="627"/>
      <c r="L8" s="628"/>
      <c r="M8" s="629"/>
      <c r="N8" s="630"/>
      <c r="O8" s="631"/>
      <c r="P8" s="632"/>
      <c r="Q8" s="633"/>
      <c r="R8" s="622"/>
      <c r="S8" s="622">
        <f t="shared" ref="S8:S13" si="2">SUM(H8:R8)</f>
        <v>0</v>
      </c>
      <c r="T8" s="622">
        <f t="shared" si="1"/>
        <v>0</v>
      </c>
      <c r="U8" s="634">
        <f t="shared" ref="U8:U13" si="3">S8*G8</f>
        <v>0</v>
      </c>
    </row>
    <row r="9" ht="90.0" customHeight="1">
      <c r="B9" s="620" t="s">
        <v>647</v>
      </c>
      <c r="C9" s="190"/>
      <c r="D9" s="163">
        <v>1.0</v>
      </c>
      <c r="E9" s="163" t="s">
        <v>648</v>
      </c>
      <c r="F9" s="191" t="s">
        <v>649</v>
      </c>
      <c r="G9" s="635">
        <v>263.0</v>
      </c>
      <c r="H9" s="167"/>
      <c r="I9" s="168"/>
      <c r="J9" s="169"/>
      <c r="K9" s="170"/>
      <c r="L9" s="636"/>
      <c r="M9" s="637"/>
      <c r="N9" s="638"/>
      <c r="O9" s="171"/>
      <c r="P9" s="173"/>
      <c r="Q9" s="639"/>
      <c r="R9" s="163"/>
      <c r="S9" s="163">
        <f t="shared" si="2"/>
        <v>0</v>
      </c>
      <c r="T9" s="163">
        <f>S9*2.105</f>
        <v>0</v>
      </c>
      <c r="U9" s="640">
        <f t="shared" si="3"/>
        <v>0</v>
      </c>
    </row>
    <row r="10" ht="90.0" customHeight="1">
      <c r="B10" s="620" t="s">
        <v>650</v>
      </c>
      <c r="C10" s="190"/>
      <c r="D10" s="163">
        <v>1.0</v>
      </c>
      <c r="E10" s="163" t="s">
        <v>651</v>
      </c>
      <c r="F10" s="191" t="s">
        <v>652</v>
      </c>
      <c r="G10" s="635">
        <v>263.0</v>
      </c>
      <c r="H10" s="167"/>
      <c r="I10" s="168"/>
      <c r="J10" s="169"/>
      <c r="K10" s="170"/>
      <c r="L10" s="636"/>
      <c r="M10" s="637"/>
      <c r="N10" s="638"/>
      <c r="O10" s="171"/>
      <c r="P10" s="173"/>
      <c r="Q10" s="639"/>
      <c r="R10" s="163"/>
      <c r="S10" s="163">
        <f t="shared" si="2"/>
        <v>0</v>
      </c>
      <c r="T10" s="163">
        <f>S10*2.208</f>
        <v>0</v>
      </c>
      <c r="U10" s="640">
        <f t="shared" si="3"/>
        <v>0</v>
      </c>
    </row>
    <row r="11" ht="90.0" customHeight="1">
      <c r="B11" s="620" t="s">
        <v>653</v>
      </c>
      <c r="C11" s="190"/>
      <c r="D11" s="163">
        <v>1.0</v>
      </c>
      <c r="E11" s="163" t="s">
        <v>654</v>
      </c>
      <c r="F11" s="191" t="s">
        <v>655</v>
      </c>
      <c r="G11" s="635">
        <v>263.0</v>
      </c>
      <c r="H11" s="167"/>
      <c r="I11" s="168"/>
      <c r="J11" s="169"/>
      <c r="K11" s="170"/>
      <c r="L11" s="636"/>
      <c r="M11" s="637"/>
      <c r="N11" s="638"/>
      <c r="O11" s="171"/>
      <c r="P11" s="173"/>
      <c r="Q11" s="639"/>
      <c r="R11" s="163"/>
      <c r="S11" s="163">
        <f t="shared" si="2"/>
        <v>0</v>
      </c>
      <c r="T11" s="163">
        <f>S11*2.644</f>
        <v>0</v>
      </c>
      <c r="U11" s="640">
        <f t="shared" si="3"/>
        <v>0</v>
      </c>
    </row>
    <row r="12" ht="90.0" customHeight="1">
      <c r="B12" s="641" t="s">
        <v>656</v>
      </c>
      <c r="C12" s="190"/>
      <c r="D12" s="163">
        <v>1.0</v>
      </c>
      <c r="E12" s="163" t="s">
        <v>657</v>
      </c>
      <c r="F12" s="191" t="s">
        <v>658</v>
      </c>
      <c r="G12" s="635">
        <v>263.0</v>
      </c>
      <c r="H12" s="167"/>
      <c r="I12" s="168"/>
      <c r="J12" s="169"/>
      <c r="K12" s="170"/>
      <c r="L12" s="636"/>
      <c r="M12" s="637"/>
      <c r="N12" s="638"/>
      <c r="O12" s="171"/>
      <c r="P12" s="173"/>
      <c r="Q12" s="639"/>
      <c r="R12" s="163"/>
      <c r="S12" s="163">
        <f t="shared" si="2"/>
        <v>0</v>
      </c>
      <c r="T12" s="163">
        <f>S12*2.205</f>
        <v>0</v>
      </c>
      <c r="U12" s="640">
        <f t="shared" si="3"/>
        <v>0</v>
      </c>
    </row>
    <row r="13" ht="90.0" customHeight="1">
      <c r="B13" s="641" t="s">
        <v>659</v>
      </c>
      <c r="C13" s="190"/>
      <c r="D13" s="163">
        <v>1.0</v>
      </c>
      <c r="E13" s="163" t="s">
        <v>660</v>
      </c>
      <c r="F13" s="191" t="s">
        <v>661</v>
      </c>
      <c r="G13" s="635">
        <v>263.0</v>
      </c>
      <c r="H13" s="167"/>
      <c r="I13" s="168"/>
      <c r="J13" s="169"/>
      <c r="K13" s="197"/>
      <c r="L13" s="636"/>
      <c r="M13" s="637"/>
      <c r="N13" s="638"/>
      <c r="O13" s="171"/>
      <c r="P13" s="173"/>
      <c r="Q13" s="639"/>
      <c r="R13" s="163"/>
      <c r="S13" s="163">
        <f t="shared" si="2"/>
        <v>0</v>
      </c>
      <c r="T13" s="163">
        <f>S13*2.557</f>
        <v>0</v>
      </c>
      <c r="U13" s="640">
        <f t="shared" si="3"/>
        <v>0</v>
      </c>
    </row>
    <row r="14" ht="23.25" customHeight="1">
      <c r="B14" s="642"/>
      <c r="C14" s="91"/>
      <c r="D14" s="643"/>
      <c r="E14" s="643"/>
      <c r="F14" s="644"/>
      <c r="G14" s="645">
        <v>0.0</v>
      </c>
      <c r="H14" s="646"/>
      <c r="I14" s="646"/>
      <c r="J14" s="646"/>
      <c r="K14" s="646"/>
      <c r="L14" s="646"/>
      <c r="M14" s="646"/>
      <c r="N14" s="646"/>
      <c r="O14" s="646"/>
      <c r="P14" s="646"/>
      <c r="Q14" s="646"/>
      <c r="R14" s="646"/>
      <c r="S14" s="643"/>
      <c r="T14" s="643"/>
      <c r="U14" s="647"/>
    </row>
    <row r="15">
      <c r="B15" s="648" t="s">
        <v>662</v>
      </c>
      <c r="C15" s="649"/>
      <c r="D15" s="618">
        <f>SUM(D16:D27)</f>
        <v>12</v>
      </c>
      <c r="E15" s="618"/>
      <c r="F15" s="650"/>
      <c r="G15" s="651"/>
      <c r="H15" s="608"/>
      <c r="I15" s="609"/>
      <c r="J15" s="610"/>
      <c r="K15" s="611"/>
      <c r="L15" s="612"/>
      <c r="M15" s="613"/>
      <c r="N15" s="614"/>
      <c r="O15" s="615"/>
      <c r="P15" s="616"/>
      <c r="Q15" s="617"/>
      <c r="R15" s="618"/>
      <c r="S15" s="618">
        <f>SUM(H15:R15)*18</f>
        <v>0</v>
      </c>
      <c r="T15" s="618">
        <f t="shared" ref="T15:T16" si="4">S15*1.741</f>
        <v>0</v>
      </c>
      <c r="U15" s="619">
        <f>SUM(H15:R15)*G15</f>
        <v>0</v>
      </c>
    </row>
    <row r="16" ht="90.0" customHeight="1">
      <c r="B16" s="652" t="s">
        <v>663</v>
      </c>
      <c r="C16" s="146"/>
      <c r="D16" s="147">
        <v>1.0</v>
      </c>
      <c r="E16" s="147" t="s">
        <v>664</v>
      </c>
      <c r="F16" s="189" t="s">
        <v>665</v>
      </c>
      <c r="G16" s="653">
        <v>242.0</v>
      </c>
      <c r="H16" s="152"/>
      <c r="I16" s="153"/>
      <c r="J16" s="154"/>
      <c r="K16" s="155"/>
      <c r="L16" s="654"/>
      <c r="M16" s="655"/>
      <c r="N16" s="656"/>
      <c r="O16" s="156"/>
      <c r="P16" s="158"/>
      <c r="Q16" s="657"/>
      <c r="R16" s="147"/>
      <c r="S16" s="147">
        <f t="shared" ref="S16:S27" si="5">SUM(H16:R16)</f>
        <v>0</v>
      </c>
      <c r="T16" s="147">
        <f t="shared" si="4"/>
        <v>0</v>
      </c>
      <c r="U16" s="658">
        <f t="shared" ref="U16:U27" si="6">S16*G16</f>
        <v>0</v>
      </c>
    </row>
    <row r="17" ht="90.0" customHeight="1">
      <c r="B17" s="641" t="s">
        <v>666</v>
      </c>
      <c r="C17" s="190"/>
      <c r="D17" s="163">
        <v>1.0</v>
      </c>
      <c r="E17" s="163" t="s">
        <v>667</v>
      </c>
      <c r="F17" s="191" t="s">
        <v>668</v>
      </c>
      <c r="G17" s="635">
        <v>242.0</v>
      </c>
      <c r="H17" s="167"/>
      <c r="I17" s="168"/>
      <c r="J17" s="169"/>
      <c r="K17" s="170"/>
      <c r="L17" s="636"/>
      <c r="M17" s="637"/>
      <c r="N17" s="638"/>
      <c r="O17" s="171"/>
      <c r="P17" s="173"/>
      <c r="Q17" s="639"/>
      <c r="R17" s="163"/>
      <c r="S17" s="163">
        <f t="shared" si="5"/>
        <v>0</v>
      </c>
      <c r="T17" s="163">
        <f>S17*1.609</f>
        <v>0</v>
      </c>
      <c r="U17" s="640">
        <f t="shared" si="6"/>
        <v>0</v>
      </c>
    </row>
    <row r="18" ht="90.0" customHeight="1">
      <c r="B18" s="641" t="s">
        <v>669</v>
      </c>
      <c r="C18" s="190"/>
      <c r="D18" s="163">
        <v>1.0</v>
      </c>
      <c r="E18" s="163" t="s">
        <v>670</v>
      </c>
      <c r="F18" s="191" t="s">
        <v>671</v>
      </c>
      <c r="G18" s="635">
        <v>242.0</v>
      </c>
      <c r="H18" s="167"/>
      <c r="I18" s="168"/>
      <c r="J18" s="169"/>
      <c r="K18" s="170"/>
      <c r="L18" s="636"/>
      <c r="M18" s="637"/>
      <c r="N18" s="638"/>
      <c r="O18" s="171"/>
      <c r="P18" s="173"/>
      <c r="Q18" s="639"/>
      <c r="R18" s="163"/>
      <c r="S18" s="163">
        <f t="shared" si="5"/>
        <v>0</v>
      </c>
      <c r="T18" s="163">
        <f>S18*1.671</f>
        <v>0</v>
      </c>
      <c r="U18" s="640">
        <f t="shared" si="6"/>
        <v>0</v>
      </c>
    </row>
    <row r="19" ht="90.0" customHeight="1">
      <c r="B19" s="641" t="s">
        <v>672</v>
      </c>
      <c r="C19" s="162"/>
      <c r="D19" s="163">
        <v>1.0</v>
      </c>
      <c r="E19" s="163" t="s">
        <v>673</v>
      </c>
      <c r="F19" s="191" t="s">
        <v>674</v>
      </c>
      <c r="G19" s="635">
        <v>186.0</v>
      </c>
      <c r="H19" s="167"/>
      <c r="I19" s="168"/>
      <c r="J19" s="169"/>
      <c r="K19" s="170"/>
      <c r="L19" s="636"/>
      <c r="M19" s="637"/>
      <c r="N19" s="638"/>
      <c r="O19" s="171"/>
      <c r="P19" s="173"/>
      <c r="Q19" s="639"/>
      <c r="R19" s="163"/>
      <c r="S19" s="163">
        <f t="shared" si="5"/>
        <v>0</v>
      </c>
      <c r="T19" s="163"/>
      <c r="U19" s="640">
        <f t="shared" si="6"/>
        <v>0</v>
      </c>
    </row>
    <row r="20" ht="90.0" customHeight="1">
      <c r="B20" s="641" t="s">
        <v>675</v>
      </c>
      <c r="C20" s="162"/>
      <c r="D20" s="163">
        <v>1.0</v>
      </c>
      <c r="E20" s="163" t="s">
        <v>673</v>
      </c>
      <c r="F20" s="191" t="s">
        <v>676</v>
      </c>
      <c r="G20" s="635">
        <v>186.0</v>
      </c>
      <c r="H20" s="167"/>
      <c r="I20" s="168"/>
      <c r="J20" s="169"/>
      <c r="K20" s="170"/>
      <c r="L20" s="636"/>
      <c r="M20" s="637"/>
      <c r="N20" s="638"/>
      <c r="O20" s="171"/>
      <c r="P20" s="173"/>
      <c r="Q20" s="639"/>
      <c r="R20" s="163"/>
      <c r="S20" s="163">
        <f t="shared" si="5"/>
        <v>0</v>
      </c>
      <c r="T20" s="163"/>
      <c r="U20" s="640">
        <f t="shared" si="6"/>
        <v>0</v>
      </c>
    </row>
    <row r="21" ht="90.0" customHeight="1">
      <c r="B21" s="641" t="s">
        <v>677</v>
      </c>
      <c r="C21" s="162"/>
      <c r="D21" s="163">
        <v>1.0</v>
      </c>
      <c r="E21" s="163" t="s">
        <v>673</v>
      </c>
      <c r="F21" s="191" t="s">
        <v>678</v>
      </c>
      <c r="G21" s="635">
        <v>186.0</v>
      </c>
      <c r="H21" s="167"/>
      <c r="I21" s="168"/>
      <c r="J21" s="169"/>
      <c r="K21" s="170"/>
      <c r="L21" s="636"/>
      <c r="M21" s="637"/>
      <c r="N21" s="638"/>
      <c r="O21" s="171"/>
      <c r="P21" s="173"/>
      <c r="Q21" s="639"/>
      <c r="R21" s="163"/>
      <c r="S21" s="163">
        <f t="shared" si="5"/>
        <v>0</v>
      </c>
      <c r="T21" s="163"/>
      <c r="U21" s="640">
        <f t="shared" si="6"/>
        <v>0</v>
      </c>
    </row>
    <row r="22" ht="90.0" customHeight="1">
      <c r="B22" s="641" t="s">
        <v>679</v>
      </c>
      <c r="C22" s="190"/>
      <c r="D22" s="163">
        <v>1.0</v>
      </c>
      <c r="E22" s="163" t="s">
        <v>680</v>
      </c>
      <c r="F22" s="191" t="s">
        <v>681</v>
      </c>
      <c r="G22" s="635">
        <v>186.0</v>
      </c>
      <c r="H22" s="167"/>
      <c r="I22" s="168"/>
      <c r="J22" s="169"/>
      <c r="K22" s="170"/>
      <c r="L22" s="636"/>
      <c r="M22" s="637"/>
      <c r="N22" s="638"/>
      <c r="O22" s="171"/>
      <c r="P22" s="173"/>
      <c r="Q22" s="639"/>
      <c r="R22" s="163"/>
      <c r="S22" s="163">
        <f t="shared" si="5"/>
        <v>0</v>
      </c>
      <c r="T22" s="163">
        <f>S22*1.555</f>
        <v>0</v>
      </c>
      <c r="U22" s="640">
        <f t="shared" si="6"/>
        <v>0</v>
      </c>
    </row>
    <row r="23" ht="90.0" customHeight="1">
      <c r="B23" s="641" t="s">
        <v>682</v>
      </c>
      <c r="C23" s="190"/>
      <c r="D23" s="163">
        <v>1.0</v>
      </c>
      <c r="E23" s="163" t="s">
        <v>683</v>
      </c>
      <c r="F23" s="191" t="s">
        <v>684</v>
      </c>
      <c r="G23" s="635">
        <v>186.0</v>
      </c>
      <c r="H23" s="167"/>
      <c r="I23" s="168"/>
      <c r="J23" s="169"/>
      <c r="K23" s="170"/>
      <c r="L23" s="636"/>
      <c r="M23" s="637"/>
      <c r="N23" s="638"/>
      <c r="O23" s="171"/>
      <c r="P23" s="173"/>
      <c r="Q23" s="639"/>
      <c r="R23" s="163"/>
      <c r="S23" s="163">
        <f t="shared" si="5"/>
        <v>0</v>
      </c>
      <c r="T23" s="163">
        <f>S23*1.599</f>
        <v>0</v>
      </c>
      <c r="U23" s="640">
        <f t="shared" si="6"/>
        <v>0</v>
      </c>
    </row>
    <row r="24" ht="90.0" customHeight="1">
      <c r="B24" s="641" t="s">
        <v>685</v>
      </c>
      <c r="C24" s="190"/>
      <c r="D24" s="163">
        <v>1.0</v>
      </c>
      <c r="E24" s="163" t="s">
        <v>686</v>
      </c>
      <c r="F24" s="191" t="s">
        <v>687</v>
      </c>
      <c r="G24" s="635">
        <v>186.0</v>
      </c>
      <c r="H24" s="167"/>
      <c r="I24" s="168"/>
      <c r="J24" s="169"/>
      <c r="K24" s="170"/>
      <c r="L24" s="636"/>
      <c r="M24" s="637"/>
      <c r="N24" s="638"/>
      <c r="O24" s="171"/>
      <c r="P24" s="173"/>
      <c r="Q24" s="639"/>
      <c r="R24" s="163"/>
      <c r="S24" s="163">
        <f t="shared" si="5"/>
        <v>0</v>
      </c>
      <c r="T24" s="163">
        <f>S24*1.564</f>
        <v>0</v>
      </c>
      <c r="U24" s="640">
        <f t="shared" si="6"/>
        <v>0</v>
      </c>
    </row>
    <row r="25" ht="90.0" customHeight="1">
      <c r="B25" s="641" t="s">
        <v>688</v>
      </c>
      <c r="C25" s="190"/>
      <c r="D25" s="163">
        <v>1.0</v>
      </c>
      <c r="E25" s="163" t="s">
        <v>689</v>
      </c>
      <c r="F25" s="191" t="s">
        <v>690</v>
      </c>
      <c r="G25" s="635">
        <v>186.0</v>
      </c>
      <c r="H25" s="167"/>
      <c r="I25" s="168"/>
      <c r="J25" s="169"/>
      <c r="K25" s="170"/>
      <c r="L25" s="636"/>
      <c r="M25" s="637"/>
      <c r="N25" s="638"/>
      <c r="O25" s="171"/>
      <c r="P25" s="173"/>
      <c r="Q25" s="639"/>
      <c r="R25" s="163"/>
      <c r="S25" s="163">
        <f t="shared" si="5"/>
        <v>0</v>
      </c>
      <c r="T25" s="163">
        <f>S25*1.357</f>
        <v>0</v>
      </c>
      <c r="U25" s="640">
        <f t="shared" si="6"/>
        <v>0</v>
      </c>
    </row>
    <row r="26" ht="90.0" customHeight="1">
      <c r="B26" s="641" t="s">
        <v>691</v>
      </c>
      <c r="C26" s="190"/>
      <c r="D26" s="163">
        <v>1.0</v>
      </c>
      <c r="E26" s="163" t="s">
        <v>692</v>
      </c>
      <c r="F26" s="191" t="s">
        <v>693</v>
      </c>
      <c r="G26" s="635">
        <v>186.0</v>
      </c>
      <c r="H26" s="167"/>
      <c r="I26" s="168"/>
      <c r="J26" s="169"/>
      <c r="K26" s="170"/>
      <c r="L26" s="636"/>
      <c r="M26" s="637"/>
      <c r="N26" s="638"/>
      <c r="O26" s="171"/>
      <c r="P26" s="173"/>
      <c r="Q26" s="639"/>
      <c r="R26" s="163"/>
      <c r="S26" s="163">
        <f t="shared" si="5"/>
        <v>0</v>
      </c>
      <c r="T26" s="163">
        <f>S26*1.613</f>
        <v>0</v>
      </c>
      <c r="U26" s="640">
        <f t="shared" si="6"/>
        <v>0</v>
      </c>
    </row>
    <row r="27" ht="90.0" customHeight="1">
      <c r="B27" s="641" t="s">
        <v>694</v>
      </c>
      <c r="C27" s="190"/>
      <c r="D27" s="163">
        <v>1.0</v>
      </c>
      <c r="E27" s="163" t="s">
        <v>695</v>
      </c>
      <c r="F27" s="191" t="s">
        <v>696</v>
      </c>
      <c r="G27" s="635">
        <v>186.0</v>
      </c>
      <c r="H27" s="167"/>
      <c r="I27" s="168"/>
      <c r="J27" s="169"/>
      <c r="K27" s="170"/>
      <c r="L27" s="636"/>
      <c r="M27" s="637"/>
      <c r="N27" s="638"/>
      <c r="O27" s="171"/>
      <c r="P27" s="173"/>
      <c r="Q27" s="639"/>
      <c r="R27" s="163"/>
      <c r="S27" s="163">
        <f t="shared" si="5"/>
        <v>0</v>
      </c>
      <c r="T27" s="163">
        <f>S27*1.592</f>
        <v>0</v>
      </c>
      <c r="U27" s="640">
        <f t="shared" si="6"/>
        <v>0</v>
      </c>
    </row>
    <row r="28" ht="24.0" customHeight="1">
      <c r="G28" s="591"/>
    </row>
    <row r="29" ht="20.25" customHeight="1">
      <c r="B29" s="659" t="s">
        <v>697</v>
      </c>
      <c r="C29" s="93"/>
      <c r="D29" s="163">
        <f>SUM(D30:D47)</f>
        <v>20</v>
      </c>
      <c r="E29" s="163"/>
      <c r="F29" s="660" t="s">
        <v>698</v>
      </c>
      <c r="G29" s="651">
        <v>3000.0</v>
      </c>
      <c r="H29" s="167"/>
      <c r="I29" s="168"/>
      <c r="J29" s="169"/>
      <c r="K29" s="170"/>
      <c r="L29" s="636"/>
      <c r="M29" s="637"/>
      <c r="N29" s="638"/>
      <c r="O29" s="171"/>
      <c r="P29" s="173"/>
      <c r="Q29" s="639"/>
      <c r="R29" s="163"/>
      <c r="S29" s="618">
        <f>SUM(H29:R29)*18</f>
        <v>0</v>
      </c>
      <c r="T29" s="163">
        <f t="shared" ref="T29:T30" si="7">S29*1.884</f>
        <v>0</v>
      </c>
      <c r="U29" s="619">
        <f>SUM(H29:R29)*G29</f>
        <v>0</v>
      </c>
    </row>
    <row r="30" ht="90.0" customHeight="1">
      <c r="B30" s="661" t="s">
        <v>699</v>
      </c>
      <c r="C30" s="190"/>
      <c r="D30" s="163">
        <v>1.0</v>
      </c>
      <c r="E30" s="163" t="s">
        <v>700</v>
      </c>
      <c r="F30" s="191" t="s">
        <v>701</v>
      </c>
      <c r="G30" s="635">
        <v>184.0</v>
      </c>
      <c r="H30" s="167"/>
      <c r="I30" s="168"/>
      <c r="J30" s="169"/>
      <c r="K30" s="197"/>
      <c r="L30" s="636"/>
      <c r="M30" s="637"/>
      <c r="N30" s="638"/>
      <c r="O30" s="171"/>
      <c r="P30" s="173"/>
      <c r="Q30" s="639"/>
      <c r="R30" s="163"/>
      <c r="S30" s="163">
        <f t="shared" ref="S30:S38" si="8">SUM(H30:R30)</f>
        <v>0</v>
      </c>
      <c r="T30" s="163">
        <f t="shared" si="7"/>
        <v>0</v>
      </c>
      <c r="U30" s="640">
        <f t="shared" ref="U30:U38" si="9">S30*G30</f>
        <v>0</v>
      </c>
    </row>
    <row r="31" ht="90.0" customHeight="1">
      <c r="B31" s="661" t="s">
        <v>702</v>
      </c>
      <c r="C31" s="190"/>
      <c r="D31" s="163">
        <v>1.0</v>
      </c>
      <c r="E31" s="163" t="s">
        <v>703</v>
      </c>
      <c r="F31" s="191" t="s">
        <v>704</v>
      </c>
      <c r="G31" s="635">
        <v>174.0</v>
      </c>
      <c r="H31" s="167"/>
      <c r="I31" s="168"/>
      <c r="J31" s="169"/>
      <c r="K31" s="197"/>
      <c r="L31" s="636"/>
      <c r="M31" s="637"/>
      <c r="N31" s="638"/>
      <c r="O31" s="171"/>
      <c r="P31" s="173"/>
      <c r="Q31" s="639"/>
      <c r="R31" s="163"/>
      <c r="S31" s="163">
        <f t="shared" si="8"/>
        <v>0</v>
      </c>
      <c r="T31" s="163">
        <f>S31*1.879</f>
        <v>0</v>
      </c>
      <c r="U31" s="640">
        <f t="shared" si="9"/>
        <v>0</v>
      </c>
    </row>
    <row r="32" ht="90.0" customHeight="1">
      <c r="B32" s="661" t="s">
        <v>705</v>
      </c>
      <c r="C32" s="190"/>
      <c r="D32" s="163">
        <v>1.0</v>
      </c>
      <c r="E32" s="163" t="s">
        <v>706</v>
      </c>
      <c r="F32" s="191" t="s">
        <v>707</v>
      </c>
      <c r="G32" s="635">
        <v>158.0</v>
      </c>
      <c r="H32" s="167"/>
      <c r="I32" s="168"/>
      <c r="J32" s="169"/>
      <c r="K32" s="197"/>
      <c r="L32" s="636"/>
      <c r="M32" s="637"/>
      <c r="N32" s="638"/>
      <c r="O32" s="171"/>
      <c r="P32" s="173"/>
      <c r="Q32" s="639"/>
      <c r="R32" s="163"/>
      <c r="S32" s="163">
        <f t="shared" si="8"/>
        <v>0</v>
      </c>
      <c r="T32" s="163"/>
      <c r="U32" s="640">
        <f t="shared" si="9"/>
        <v>0</v>
      </c>
    </row>
    <row r="33" ht="90.0" customHeight="1">
      <c r="B33" s="661" t="s">
        <v>708</v>
      </c>
      <c r="C33" s="190"/>
      <c r="D33" s="163">
        <v>1.0</v>
      </c>
      <c r="E33" s="163"/>
      <c r="F33" s="191" t="s">
        <v>709</v>
      </c>
      <c r="G33" s="635">
        <v>159.0</v>
      </c>
      <c r="H33" s="167"/>
      <c r="I33" s="168"/>
      <c r="J33" s="169"/>
      <c r="K33" s="197"/>
      <c r="L33" s="636"/>
      <c r="M33" s="637"/>
      <c r="N33" s="638"/>
      <c r="O33" s="171"/>
      <c r="P33" s="173"/>
      <c r="Q33" s="639"/>
      <c r="R33" s="163"/>
      <c r="S33" s="163">
        <f t="shared" si="8"/>
        <v>0</v>
      </c>
      <c r="T33" s="163"/>
      <c r="U33" s="640">
        <f t="shared" si="9"/>
        <v>0</v>
      </c>
    </row>
    <row r="34" ht="90.0" customHeight="1">
      <c r="B34" s="661" t="s">
        <v>710</v>
      </c>
      <c r="C34" s="190"/>
      <c r="D34" s="163">
        <v>1.0</v>
      </c>
      <c r="E34" s="163"/>
      <c r="F34" s="191" t="s">
        <v>711</v>
      </c>
      <c r="G34" s="635">
        <v>159.0</v>
      </c>
      <c r="H34" s="167"/>
      <c r="I34" s="168"/>
      <c r="J34" s="169"/>
      <c r="K34" s="170"/>
      <c r="L34" s="636"/>
      <c r="M34" s="637"/>
      <c r="N34" s="638"/>
      <c r="O34" s="171"/>
      <c r="P34" s="173"/>
      <c r="Q34" s="639"/>
      <c r="R34" s="163"/>
      <c r="S34" s="163">
        <f t="shared" si="8"/>
        <v>0</v>
      </c>
      <c r="T34" s="163"/>
      <c r="U34" s="640">
        <f t="shared" si="9"/>
        <v>0</v>
      </c>
    </row>
    <row r="35" ht="90.0" customHeight="1">
      <c r="B35" s="661" t="s">
        <v>712</v>
      </c>
      <c r="C35" s="190"/>
      <c r="D35" s="163">
        <v>1.0</v>
      </c>
      <c r="E35" s="163" t="s">
        <v>713</v>
      </c>
      <c r="F35" s="191" t="s">
        <v>714</v>
      </c>
      <c r="G35" s="635">
        <v>188.0</v>
      </c>
      <c r="H35" s="167"/>
      <c r="I35" s="168"/>
      <c r="J35" s="169"/>
      <c r="K35" s="170"/>
      <c r="L35" s="636"/>
      <c r="M35" s="637"/>
      <c r="N35" s="638"/>
      <c r="O35" s="171"/>
      <c r="P35" s="173"/>
      <c r="Q35" s="639"/>
      <c r="R35" s="163"/>
      <c r="S35" s="163">
        <f t="shared" si="8"/>
        <v>0</v>
      </c>
      <c r="T35" s="163"/>
      <c r="U35" s="640">
        <f t="shared" si="9"/>
        <v>0</v>
      </c>
    </row>
    <row r="36" ht="90.0" customHeight="1">
      <c r="B36" s="661" t="s">
        <v>715</v>
      </c>
      <c r="C36" s="190"/>
      <c r="D36" s="163">
        <v>1.0</v>
      </c>
      <c r="E36" s="163"/>
      <c r="F36" s="191" t="s">
        <v>716</v>
      </c>
      <c r="G36" s="635">
        <v>159.0</v>
      </c>
      <c r="H36" s="167"/>
      <c r="I36" s="168"/>
      <c r="J36" s="169"/>
      <c r="K36" s="170"/>
      <c r="L36" s="636"/>
      <c r="M36" s="637"/>
      <c r="N36" s="638"/>
      <c r="O36" s="171"/>
      <c r="P36" s="173"/>
      <c r="Q36" s="639"/>
      <c r="R36" s="163"/>
      <c r="S36" s="163">
        <f t="shared" si="8"/>
        <v>0</v>
      </c>
      <c r="T36" s="163"/>
      <c r="U36" s="640">
        <f t="shared" si="9"/>
        <v>0</v>
      </c>
    </row>
    <row r="37" ht="90.0" customHeight="1">
      <c r="B37" s="661" t="s">
        <v>717</v>
      </c>
      <c r="C37" s="190"/>
      <c r="D37" s="163">
        <v>1.0</v>
      </c>
      <c r="E37" s="163"/>
      <c r="F37" s="191" t="s">
        <v>718</v>
      </c>
      <c r="G37" s="635">
        <v>159.0</v>
      </c>
      <c r="H37" s="167"/>
      <c r="I37" s="168"/>
      <c r="J37" s="169"/>
      <c r="K37" s="170"/>
      <c r="L37" s="636"/>
      <c r="M37" s="637"/>
      <c r="N37" s="638"/>
      <c r="O37" s="171"/>
      <c r="P37" s="173"/>
      <c r="Q37" s="639"/>
      <c r="R37" s="163"/>
      <c r="S37" s="163">
        <f t="shared" si="8"/>
        <v>0</v>
      </c>
      <c r="T37" s="163"/>
      <c r="U37" s="640">
        <f t="shared" si="9"/>
        <v>0</v>
      </c>
    </row>
    <row r="38" ht="90.0" customHeight="1">
      <c r="B38" s="661" t="s">
        <v>719</v>
      </c>
      <c r="C38" s="190"/>
      <c r="D38" s="163">
        <v>4.0</v>
      </c>
      <c r="E38" s="164" t="s">
        <v>720</v>
      </c>
      <c r="F38" s="165" t="s">
        <v>721</v>
      </c>
      <c r="G38" s="635">
        <v>558.0</v>
      </c>
      <c r="H38" s="167"/>
      <c r="I38" s="168"/>
      <c r="J38" s="169"/>
      <c r="K38" s="170"/>
      <c r="L38" s="636"/>
      <c r="M38" s="637"/>
      <c r="N38" s="638"/>
      <c r="O38" s="171"/>
      <c r="P38" s="173"/>
      <c r="Q38" s="639"/>
      <c r="R38" s="163"/>
      <c r="S38" s="163">
        <f t="shared" si="8"/>
        <v>0</v>
      </c>
      <c r="T38" s="163"/>
      <c r="U38" s="640">
        <f t="shared" si="9"/>
        <v>0</v>
      </c>
    </row>
    <row r="39" ht="2.25" customHeight="1">
      <c r="B39" s="661"/>
      <c r="C39" s="190"/>
      <c r="D39" s="163"/>
      <c r="E39" s="163"/>
      <c r="F39" s="191"/>
      <c r="G39" s="635">
        <v>0.0</v>
      </c>
      <c r="H39" s="192"/>
      <c r="I39" s="192"/>
      <c r="J39" s="192"/>
      <c r="K39" s="662"/>
      <c r="L39" s="192"/>
      <c r="M39" s="192"/>
      <c r="N39" s="192"/>
      <c r="O39" s="192"/>
      <c r="P39" s="662"/>
      <c r="Q39" s="192"/>
      <c r="R39" s="163"/>
      <c r="S39" s="163"/>
      <c r="T39" s="163"/>
      <c r="U39" s="640"/>
    </row>
    <row r="40" ht="90.0" customHeight="1">
      <c r="B40" s="661" t="s">
        <v>722</v>
      </c>
      <c r="C40" s="190"/>
      <c r="D40" s="163">
        <v>1.0</v>
      </c>
      <c r="E40" s="163" t="s">
        <v>723</v>
      </c>
      <c r="F40" s="191" t="s">
        <v>724</v>
      </c>
      <c r="G40" s="635">
        <v>178.0</v>
      </c>
      <c r="H40" s="167"/>
      <c r="I40" s="168"/>
      <c r="J40" s="169"/>
      <c r="K40" s="170"/>
      <c r="L40" s="636"/>
      <c r="M40" s="637"/>
      <c r="N40" s="638"/>
      <c r="O40" s="171"/>
      <c r="P40" s="173"/>
      <c r="Q40" s="639"/>
      <c r="R40" s="163"/>
      <c r="S40" s="163">
        <f t="shared" ref="S40:S47" si="10">SUM(H40:R40)</f>
        <v>0</v>
      </c>
      <c r="T40" s="163"/>
      <c r="U40" s="640">
        <f t="shared" ref="U40:U47" si="11">S40*G40</f>
        <v>0</v>
      </c>
    </row>
    <row r="41" ht="90.0" customHeight="1">
      <c r="B41" s="661" t="s">
        <v>725</v>
      </c>
      <c r="C41" s="190"/>
      <c r="D41" s="163">
        <v>1.0</v>
      </c>
      <c r="E41" s="163" t="s">
        <v>726</v>
      </c>
      <c r="F41" s="191" t="s">
        <v>727</v>
      </c>
      <c r="G41" s="635">
        <v>190.0</v>
      </c>
      <c r="H41" s="167"/>
      <c r="I41" s="168"/>
      <c r="J41" s="169"/>
      <c r="K41" s="170"/>
      <c r="L41" s="636"/>
      <c r="M41" s="637"/>
      <c r="N41" s="638"/>
      <c r="O41" s="171"/>
      <c r="P41" s="173"/>
      <c r="Q41" s="639"/>
      <c r="R41" s="163"/>
      <c r="S41" s="163">
        <f t="shared" si="10"/>
        <v>0</v>
      </c>
      <c r="T41" s="163"/>
      <c r="U41" s="640">
        <f t="shared" si="11"/>
        <v>0</v>
      </c>
    </row>
    <row r="42" ht="90.0" customHeight="1">
      <c r="B42" s="661" t="s">
        <v>728</v>
      </c>
      <c r="C42" s="190"/>
      <c r="D42" s="163">
        <v>1.0</v>
      </c>
      <c r="E42" s="663" t="s">
        <v>729</v>
      </c>
      <c r="F42" s="191" t="s">
        <v>730</v>
      </c>
      <c r="G42" s="635">
        <v>200.0</v>
      </c>
      <c r="H42" s="167"/>
      <c r="I42" s="168"/>
      <c r="J42" s="169"/>
      <c r="K42" s="170"/>
      <c r="L42" s="636"/>
      <c r="M42" s="637"/>
      <c r="N42" s="638"/>
      <c r="O42" s="171"/>
      <c r="P42" s="173"/>
      <c r="Q42" s="639"/>
      <c r="R42" s="163"/>
      <c r="S42" s="163">
        <f t="shared" si="10"/>
        <v>0</v>
      </c>
      <c r="T42" s="163"/>
      <c r="U42" s="640">
        <f t="shared" si="11"/>
        <v>0</v>
      </c>
    </row>
    <row r="43" ht="90.0" customHeight="1">
      <c r="B43" s="661" t="s">
        <v>731</v>
      </c>
      <c r="C43" s="190"/>
      <c r="D43" s="163">
        <v>1.0</v>
      </c>
      <c r="E43" s="663" t="s">
        <v>732</v>
      </c>
      <c r="F43" s="191" t="s">
        <v>733</v>
      </c>
      <c r="G43" s="635">
        <v>200.0</v>
      </c>
      <c r="H43" s="167"/>
      <c r="I43" s="168"/>
      <c r="J43" s="169"/>
      <c r="K43" s="170"/>
      <c r="L43" s="636"/>
      <c r="M43" s="637"/>
      <c r="N43" s="638"/>
      <c r="O43" s="171"/>
      <c r="P43" s="173"/>
      <c r="Q43" s="639"/>
      <c r="R43" s="163"/>
      <c r="S43" s="163">
        <f t="shared" si="10"/>
        <v>0</v>
      </c>
      <c r="T43" s="163"/>
      <c r="U43" s="640">
        <f t="shared" si="11"/>
        <v>0</v>
      </c>
    </row>
    <row r="44" ht="90.0" customHeight="1">
      <c r="B44" s="661" t="s">
        <v>734</v>
      </c>
      <c r="C44" s="163" t="s">
        <v>735</v>
      </c>
      <c r="D44" s="163">
        <v>1.0</v>
      </c>
      <c r="E44" s="163" t="s">
        <v>736</v>
      </c>
      <c r="F44" s="191" t="s">
        <v>737</v>
      </c>
      <c r="G44" s="635">
        <v>159.0</v>
      </c>
      <c r="H44" s="167"/>
      <c r="I44" s="168"/>
      <c r="J44" s="169"/>
      <c r="K44" s="170"/>
      <c r="L44" s="636"/>
      <c r="M44" s="637"/>
      <c r="N44" s="638"/>
      <c r="O44" s="171"/>
      <c r="P44" s="173"/>
      <c r="Q44" s="639"/>
      <c r="R44" s="163"/>
      <c r="S44" s="163">
        <f t="shared" si="10"/>
        <v>0</v>
      </c>
      <c r="T44" s="163"/>
      <c r="U44" s="640">
        <f t="shared" si="11"/>
        <v>0</v>
      </c>
    </row>
    <row r="45" ht="90.0" customHeight="1">
      <c r="B45" s="661" t="s">
        <v>738</v>
      </c>
      <c r="C45" s="190"/>
      <c r="D45" s="163">
        <v>1.0</v>
      </c>
      <c r="E45" s="163" t="s">
        <v>739</v>
      </c>
      <c r="F45" s="191" t="s">
        <v>740</v>
      </c>
      <c r="G45" s="635">
        <v>158.0</v>
      </c>
      <c r="H45" s="167"/>
      <c r="I45" s="168"/>
      <c r="J45" s="169"/>
      <c r="K45" s="170"/>
      <c r="L45" s="636"/>
      <c r="M45" s="637"/>
      <c r="N45" s="638"/>
      <c r="O45" s="171"/>
      <c r="P45" s="173"/>
      <c r="Q45" s="639"/>
      <c r="R45" s="163"/>
      <c r="S45" s="163">
        <f t="shared" si="10"/>
        <v>0</v>
      </c>
      <c r="T45" s="163"/>
      <c r="U45" s="640">
        <f t="shared" si="11"/>
        <v>0</v>
      </c>
    </row>
    <row r="46" ht="90.0" customHeight="1">
      <c r="B46" s="661" t="s">
        <v>741</v>
      </c>
      <c r="C46" s="190"/>
      <c r="D46" s="163">
        <v>1.0</v>
      </c>
      <c r="E46" s="163"/>
      <c r="F46" s="191" t="s">
        <v>742</v>
      </c>
      <c r="G46" s="635">
        <v>159.0</v>
      </c>
      <c r="H46" s="167"/>
      <c r="I46" s="168"/>
      <c r="J46" s="169"/>
      <c r="K46" s="170"/>
      <c r="L46" s="636"/>
      <c r="M46" s="637"/>
      <c r="N46" s="638"/>
      <c r="O46" s="171"/>
      <c r="P46" s="173"/>
      <c r="Q46" s="639"/>
      <c r="R46" s="163"/>
      <c r="S46" s="163">
        <f t="shared" si="10"/>
        <v>0</v>
      </c>
      <c r="T46" s="163"/>
      <c r="U46" s="640">
        <f t="shared" si="11"/>
        <v>0</v>
      </c>
    </row>
    <row r="47" ht="90.0" customHeight="1">
      <c r="B47" s="661" t="s">
        <v>743</v>
      </c>
      <c r="C47" s="664"/>
      <c r="D47" s="665">
        <v>1.0</v>
      </c>
      <c r="E47" s="665"/>
      <c r="F47" s="666" t="s">
        <v>744</v>
      </c>
      <c r="G47" s="667">
        <v>159.0</v>
      </c>
      <c r="H47" s="668"/>
      <c r="I47" s="669"/>
      <c r="J47" s="670"/>
      <c r="K47" s="671"/>
      <c r="L47" s="672"/>
      <c r="M47" s="673"/>
      <c r="N47" s="674"/>
      <c r="O47" s="675"/>
      <c r="P47" s="676"/>
      <c r="Q47" s="677"/>
      <c r="R47" s="665"/>
      <c r="S47" s="665">
        <f t="shared" si="10"/>
        <v>0</v>
      </c>
      <c r="T47" s="665"/>
      <c r="U47" s="678">
        <f t="shared" si="11"/>
        <v>0</v>
      </c>
    </row>
    <row r="48" ht="15.75" customHeight="1">
      <c r="G48" s="591"/>
      <c r="H48" s="679">
        <f t="shared" ref="H48:U48" si="12">SUM(H7:H47)</f>
        <v>0</v>
      </c>
      <c r="I48" s="679">
        <f t="shared" si="12"/>
        <v>0</v>
      </c>
      <c r="J48" s="679">
        <f t="shared" si="12"/>
        <v>0</v>
      </c>
      <c r="K48" s="679">
        <f t="shared" si="12"/>
        <v>0</v>
      </c>
      <c r="L48" s="679">
        <f t="shared" si="12"/>
        <v>0</v>
      </c>
      <c r="M48" s="679">
        <f t="shared" si="12"/>
        <v>0</v>
      </c>
      <c r="N48" s="679">
        <f t="shared" si="12"/>
        <v>0</v>
      </c>
      <c r="O48" s="679">
        <f t="shared" si="12"/>
        <v>0</v>
      </c>
      <c r="P48" s="679">
        <f t="shared" si="12"/>
        <v>0</v>
      </c>
      <c r="Q48" s="679">
        <f t="shared" si="12"/>
        <v>0</v>
      </c>
      <c r="R48" s="679">
        <f t="shared" si="12"/>
        <v>0</v>
      </c>
      <c r="S48" s="679">
        <f t="shared" si="12"/>
        <v>0</v>
      </c>
      <c r="T48" s="679">
        <f t="shared" si="12"/>
        <v>0</v>
      </c>
      <c r="U48" s="680">
        <f t="shared" si="12"/>
        <v>0</v>
      </c>
    </row>
    <row r="49" ht="15.75" customHeight="1">
      <c r="G49" s="591"/>
    </row>
    <row r="50" ht="15.75" customHeight="1">
      <c r="G50" s="591"/>
    </row>
    <row r="51" ht="15.75" customHeight="1">
      <c r="G51" s="591"/>
    </row>
    <row r="52" ht="15.75" customHeight="1">
      <c r="G52" s="591"/>
    </row>
    <row r="53" ht="15.75" customHeight="1">
      <c r="G53" s="591"/>
    </row>
    <row r="54" ht="15.75" customHeight="1">
      <c r="G54" s="591"/>
    </row>
    <row r="55" ht="15.75" customHeight="1">
      <c r="G55" s="591"/>
    </row>
    <row r="56" ht="15.75" customHeight="1">
      <c r="G56" s="591"/>
    </row>
    <row r="57" ht="15.75" customHeight="1">
      <c r="G57" s="591"/>
    </row>
    <row r="58" ht="15.75" customHeight="1">
      <c r="G58" s="591"/>
    </row>
    <row r="59" ht="15.75" customHeight="1">
      <c r="G59" s="591"/>
    </row>
    <row r="60" ht="15.75" customHeight="1">
      <c r="G60" s="591"/>
    </row>
    <row r="61" ht="15.75" customHeight="1">
      <c r="G61" s="591"/>
    </row>
    <row r="62" ht="15.75" customHeight="1">
      <c r="G62" s="591"/>
    </row>
    <row r="63" ht="15.75" customHeight="1">
      <c r="G63" s="591"/>
    </row>
    <row r="64" ht="15.75" customHeight="1">
      <c r="G64" s="591"/>
    </row>
    <row r="65" ht="15.75" customHeight="1">
      <c r="G65" s="591"/>
    </row>
    <row r="66" ht="15.75" customHeight="1">
      <c r="G66" s="591"/>
    </row>
    <row r="67" ht="15.75" customHeight="1">
      <c r="G67" s="591"/>
    </row>
    <row r="68" ht="15.75" customHeight="1">
      <c r="G68" s="591"/>
    </row>
    <row r="69" ht="15.75" customHeight="1">
      <c r="G69" s="591"/>
    </row>
    <row r="70" ht="15.75" customHeight="1">
      <c r="G70" s="591"/>
    </row>
    <row r="71" ht="15.75" customHeight="1">
      <c r="G71" s="591"/>
    </row>
    <row r="72" ht="15.75" customHeight="1">
      <c r="G72" s="591"/>
    </row>
    <row r="73" ht="15.75" customHeight="1">
      <c r="G73" s="591"/>
    </row>
    <row r="74" ht="15.75" customHeight="1">
      <c r="G74" s="591"/>
    </row>
    <row r="75" ht="15.75" customHeight="1">
      <c r="G75" s="591"/>
    </row>
    <row r="76" ht="15.75" customHeight="1">
      <c r="G76" s="591"/>
    </row>
    <row r="77" ht="15.75" customHeight="1">
      <c r="G77" s="591"/>
    </row>
    <row r="78" ht="15.75" customHeight="1">
      <c r="G78" s="591"/>
    </row>
    <row r="79" ht="15.75" customHeight="1">
      <c r="G79" s="591"/>
    </row>
    <row r="80" ht="15.75" customHeight="1">
      <c r="G80" s="591"/>
    </row>
    <row r="81" ht="15.75" customHeight="1">
      <c r="G81" s="591"/>
    </row>
    <row r="82" ht="15.75" customHeight="1">
      <c r="G82" s="591"/>
    </row>
    <row r="83" ht="15.75" customHeight="1">
      <c r="G83" s="591"/>
    </row>
    <row r="84" ht="15.75" customHeight="1">
      <c r="G84" s="591"/>
    </row>
    <row r="85" ht="15.75" customHeight="1">
      <c r="G85" s="591"/>
    </row>
    <row r="86" ht="15.75" customHeight="1">
      <c r="G86" s="591"/>
    </row>
    <row r="87" ht="15.75" customHeight="1">
      <c r="G87" s="591"/>
    </row>
    <row r="88" ht="15.75" customHeight="1">
      <c r="G88" s="591"/>
    </row>
    <row r="89" ht="15.75" customHeight="1">
      <c r="G89" s="591"/>
    </row>
    <row r="90" ht="15.75" customHeight="1">
      <c r="G90" s="591"/>
    </row>
    <row r="91" ht="15.75" customHeight="1">
      <c r="G91" s="591"/>
    </row>
    <row r="92" ht="15.75" customHeight="1">
      <c r="G92" s="591"/>
    </row>
    <row r="93" ht="15.75" customHeight="1">
      <c r="G93" s="591"/>
    </row>
    <row r="94" ht="15.75" customHeight="1">
      <c r="G94" s="591"/>
    </row>
    <row r="95" ht="15.75" customHeight="1">
      <c r="G95" s="591"/>
    </row>
    <row r="96" ht="15.75" customHeight="1">
      <c r="G96" s="591"/>
    </row>
    <row r="97" ht="15.75" customHeight="1">
      <c r="G97" s="591"/>
    </row>
    <row r="98" ht="15.75" customHeight="1">
      <c r="G98" s="591"/>
    </row>
    <row r="99" ht="15.75" customHeight="1">
      <c r="G99" s="591"/>
    </row>
    <row r="100" ht="15.75" customHeight="1">
      <c r="G100" s="591"/>
    </row>
    <row r="101" ht="15.75" customHeight="1">
      <c r="G101" s="591"/>
    </row>
    <row r="102" ht="15.75" customHeight="1">
      <c r="G102" s="591"/>
    </row>
    <row r="103" ht="15.75" customHeight="1">
      <c r="G103" s="591"/>
    </row>
    <row r="104" ht="15.75" customHeight="1">
      <c r="G104" s="591"/>
    </row>
    <row r="105" ht="15.75" customHeight="1">
      <c r="G105" s="591"/>
    </row>
    <row r="106" ht="15.75" customHeight="1">
      <c r="G106" s="591"/>
    </row>
    <row r="107" ht="15.75" customHeight="1">
      <c r="G107" s="591"/>
    </row>
    <row r="108" ht="15.75" customHeight="1">
      <c r="G108" s="591"/>
    </row>
    <row r="109" ht="15.75" customHeight="1">
      <c r="G109" s="591"/>
    </row>
    <row r="110" ht="15.75" customHeight="1">
      <c r="G110" s="591"/>
    </row>
    <row r="111" ht="15.75" customHeight="1">
      <c r="G111" s="591"/>
    </row>
    <row r="112" ht="15.75" customHeight="1">
      <c r="G112" s="591"/>
    </row>
    <row r="113" ht="15.75" customHeight="1">
      <c r="G113" s="591"/>
    </row>
    <row r="114" ht="15.75" customHeight="1">
      <c r="G114" s="591"/>
    </row>
    <row r="115" ht="15.75" customHeight="1">
      <c r="G115" s="591"/>
    </row>
    <row r="116" ht="15.75" customHeight="1">
      <c r="G116" s="591"/>
    </row>
    <row r="117" ht="15.75" customHeight="1">
      <c r="G117" s="591"/>
    </row>
    <row r="118" ht="15.75" customHeight="1">
      <c r="G118" s="591"/>
    </row>
    <row r="119" ht="15.75" customHeight="1">
      <c r="G119" s="591"/>
    </row>
    <row r="120" ht="15.75" customHeight="1">
      <c r="G120" s="591"/>
    </row>
    <row r="121" ht="15.75" customHeight="1">
      <c r="G121" s="591"/>
    </row>
    <row r="122" ht="15.75" customHeight="1">
      <c r="G122" s="591"/>
    </row>
    <row r="123" ht="15.75" customHeight="1">
      <c r="G123" s="591"/>
    </row>
    <row r="124" ht="15.75" customHeight="1">
      <c r="G124" s="591"/>
    </row>
    <row r="125" ht="15.75" customHeight="1">
      <c r="G125" s="591"/>
    </row>
    <row r="126" ht="15.75" customHeight="1">
      <c r="G126" s="591"/>
    </row>
    <row r="127" ht="15.75" customHeight="1">
      <c r="G127" s="591"/>
    </row>
    <row r="128" ht="15.75" customHeight="1">
      <c r="G128" s="591"/>
    </row>
    <row r="129" ht="15.75" customHeight="1">
      <c r="G129" s="591"/>
    </row>
    <row r="130" ht="15.75" customHeight="1">
      <c r="G130" s="591"/>
    </row>
    <row r="131" ht="15.75" customHeight="1">
      <c r="G131" s="591"/>
    </row>
    <row r="132" ht="15.75" customHeight="1">
      <c r="G132" s="591"/>
    </row>
    <row r="133" ht="15.75" customHeight="1">
      <c r="G133" s="591"/>
    </row>
    <row r="134" ht="15.75" customHeight="1">
      <c r="G134" s="591"/>
    </row>
    <row r="135" ht="15.75" customHeight="1">
      <c r="G135" s="591"/>
    </row>
    <row r="136" ht="15.75" customHeight="1">
      <c r="G136" s="591"/>
    </row>
    <row r="137" ht="15.75" customHeight="1">
      <c r="G137" s="591"/>
    </row>
    <row r="138" ht="15.75" customHeight="1">
      <c r="G138" s="591"/>
    </row>
    <row r="139" ht="15.75" customHeight="1">
      <c r="G139" s="591"/>
    </row>
    <row r="140" ht="15.75" customHeight="1">
      <c r="G140" s="591"/>
    </row>
    <row r="141" ht="15.75" customHeight="1">
      <c r="G141" s="591"/>
    </row>
    <row r="142" ht="15.75" customHeight="1">
      <c r="G142" s="591"/>
    </row>
    <row r="143" ht="15.75" customHeight="1">
      <c r="G143" s="591"/>
    </row>
    <row r="144" ht="15.75" customHeight="1">
      <c r="G144" s="591"/>
    </row>
    <row r="145" ht="15.75" customHeight="1">
      <c r="G145" s="591"/>
    </row>
    <row r="146" ht="15.75" customHeight="1">
      <c r="G146" s="591"/>
    </row>
    <row r="147" ht="15.75" customHeight="1">
      <c r="G147" s="591"/>
    </row>
    <row r="148" ht="15.75" customHeight="1">
      <c r="G148" s="591"/>
    </row>
    <row r="149" ht="15.75" customHeight="1">
      <c r="G149" s="591"/>
    </row>
    <row r="150" ht="15.75" customHeight="1">
      <c r="G150" s="591"/>
    </row>
    <row r="151" ht="15.75" customHeight="1">
      <c r="G151" s="591"/>
    </row>
    <row r="152" ht="15.75" customHeight="1">
      <c r="G152" s="591"/>
    </row>
    <row r="153" ht="15.75" customHeight="1">
      <c r="G153" s="591"/>
    </row>
    <row r="154" ht="15.75" customHeight="1">
      <c r="G154" s="591"/>
    </row>
    <row r="155" ht="15.75" customHeight="1">
      <c r="G155" s="591"/>
    </row>
    <row r="156" ht="15.75" customHeight="1">
      <c r="G156" s="591"/>
    </row>
    <row r="157" ht="15.75" customHeight="1">
      <c r="G157" s="591"/>
    </row>
    <row r="158" ht="15.75" customHeight="1">
      <c r="G158" s="591"/>
    </row>
    <row r="159" ht="15.75" customHeight="1">
      <c r="G159" s="591"/>
    </row>
    <row r="160" ht="15.75" customHeight="1">
      <c r="G160" s="591"/>
    </row>
    <row r="161" ht="15.75" customHeight="1">
      <c r="G161" s="591"/>
    </row>
    <row r="162" ht="15.75" customHeight="1">
      <c r="G162" s="591"/>
    </row>
    <row r="163" ht="15.75" customHeight="1">
      <c r="G163" s="591"/>
    </row>
    <row r="164" ht="15.75" customHeight="1">
      <c r="G164" s="591"/>
    </row>
    <row r="165" ht="15.75" customHeight="1">
      <c r="G165" s="591"/>
    </row>
    <row r="166" ht="15.75" customHeight="1">
      <c r="G166" s="591"/>
    </row>
    <row r="167" ht="15.75" customHeight="1">
      <c r="G167" s="591"/>
    </row>
    <row r="168" ht="15.75" customHeight="1">
      <c r="G168" s="591"/>
    </row>
    <row r="169" ht="15.75" customHeight="1">
      <c r="G169" s="591"/>
    </row>
    <row r="170" ht="15.75" customHeight="1">
      <c r="G170" s="591"/>
    </row>
    <row r="171" ht="15.75" customHeight="1">
      <c r="G171" s="591"/>
    </row>
    <row r="172" ht="15.75" customHeight="1">
      <c r="G172" s="591"/>
    </row>
    <row r="173" ht="15.75" customHeight="1">
      <c r="G173" s="591"/>
    </row>
    <row r="174" ht="15.75" customHeight="1">
      <c r="G174" s="591"/>
    </row>
    <row r="175" ht="15.75" customHeight="1">
      <c r="G175" s="591"/>
    </row>
    <row r="176" ht="15.75" customHeight="1">
      <c r="G176" s="591"/>
    </row>
    <row r="177" ht="15.75" customHeight="1">
      <c r="G177" s="591"/>
    </row>
    <row r="178" ht="15.75" customHeight="1">
      <c r="G178" s="591"/>
    </row>
    <row r="179" ht="15.75" customHeight="1">
      <c r="G179" s="591"/>
    </row>
    <row r="180" ht="15.75" customHeight="1">
      <c r="G180" s="591"/>
    </row>
    <row r="181" ht="15.75" customHeight="1">
      <c r="G181" s="591"/>
    </row>
    <row r="182" ht="15.75" customHeight="1">
      <c r="G182" s="591"/>
    </row>
    <row r="183" ht="15.75" customHeight="1">
      <c r="G183" s="591"/>
    </row>
    <row r="184" ht="15.75" customHeight="1">
      <c r="G184" s="591"/>
    </row>
    <row r="185" ht="15.75" customHeight="1">
      <c r="G185" s="591"/>
    </row>
    <row r="186" ht="15.75" customHeight="1">
      <c r="G186" s="591"/>
    </row>
    <row r="187" ht="15.75" customHeight="1">
      <c r="G187" s="591"/>
    </row>
    <row r="188" ht="15.75" customHeight="1">
      <c r="G188" s="591"/>
    </row>
    <row r="189" ht="15.75" customHeight="1">
      <c r="G189" s="591"/>
    </row>
    <row r="190" ht="15.75" customHeight="1">
      <c r="G190" s="591"/>
    </row>
    <row r="191" ht="15.75" customHeight="1">
      <c r="G191" s="591"/>
    </row>
    <row r="192" ht="15.75" customHeight="1">
      <c r="G192" s="591"/>
    </row>
    <row r="193" ht="15.75" customHeight="1">
      <c r="G193" s="591"/>
    </row>
    <row r="194" ht="15.75" customHeight="1">
      <c r="G194" s="591"/>
    </row>
    <row r="195" ht="15.75" customHeight="1">
      <c r="G195" s="591"/>
    </row>
    <row r="196" ht="15.75" customHeight="1">
      <c r="G196" s="591"/>
    </row>
    <row r="197" ht="15.75" customHeight="1">
      <c r="G197" s="591"/>
    </row>
    <row r="198" ht="15.75" customHeight="1">
      <c r="G198" s="591"/>
    </row>
    <row r="199" ht="15.75" customHeight="1">
      <c r="G199" s="591"/>
    </row>
    <row r="200" ht="15.75" customHeight="1">
      <c r="G200" s="591"/>
    </row>
    <row r="201" ht="15.75" customHeight="1">
      <c r="G201" s="591"/>
    </row>
    <row r="202" ht="15.75" customHeight="1">
      <c r="G202" s="591"/>
    </row>
    <row r="203" ht="15.75" customHeight="1">
      <c r="G203" s="591"/>
    </row>
    <row r="204" ht="15.75" customHeight="1">
      <c r="G204" s="591"/>
    </row>
    <row r="205" ht="15.75" customHeight="1">
      <c r="G205" s="591"/>
    </row>
    <row r="206" ht="15.75" customHeight="1">
      <c r="G206" s="591"/>
    </row>
    <row r="207" ht="15.75" customHeight="1">
      <c r="G207" s="591"/>
    </row>
    <row r="208" ht="15.75" customHeight="1">
      <c r="G208" s="591"/>
    </row>
    <row r="209" ht="15.75" customHeight="1">
      <c r="G209" s="591"/>
    </row>
    <row r="210" ht="15.75" customHeight="1">
      <c r="G210" s="591"/>
    </row>
    <row r="211" ht="15.75" customHeight="1">
      <c r="G211" s="591"/>
    </row>
    <row r="212" ht="15.75" customHeight="1">
      <c r="G212" s="591"/>
    </row>
    <row r="213" ht="15.75" customHeight="1">
      <c r="G213" s="591"/>
    </row>
    <row r="214" ht="15.75" customHeight="1">
      <c r="G214" s="591"/>
    </row>
    <row r="215" ht="15.75" customHeight="1">
      <c r="G215" s="591"/>
    </row>
    <row r="216" ht="15.75" customHeight="1">
      <c r="G216" s="591"/>
    </row>
    <row r="217" ht="15.75" customHeight="1">
      <c r="G217" s="591"/>
    </row>
    <row r="218" ht="15.75" customHeight="1">
      <c r="G218" s="591"/>
    </row>
    <row r="219" ht="15.75" customHeight="1">
      <c r="G219" s="591"/>
    </row>
    <row r="220" ht="15.75" customHeight="1">
      <c r="G220" s="591"/>
    </row>
    <row r="221" ht="15.75" customHeight="1">
      <c r="G221" s="591"/>
    </row>
    <row r="222" ht="15.75" customHeight="1">
      <c r="G222" s="591"/>
    </row>
    <row r="223" ht="15.75" customHeight="1">
      <c r="G223" s="591"/>
    </row>
    <row r="224" ht="15.75" customHeight="1">
      <c r="G224" s="591"/>
    </row>
    <row r="225" ht="15.75" customHeight="1">
      <c r="G225" s="591"/>
    </row>
    <row r="226" ht="15.75" customHeight="1">
      <c r="G226" s="591"/>
    </row>
    <row r="227" ht="15.75" customHeight="1">
      <c r="G227" s="591"/>
    </row>
    <row r="228" ht="15.75" customHeight="1">
      <c r="G228" s="591"/>
    </row>
    <row r="229" ht="15.75" customHeight="1">
      <c r="G229" s="591"/>
    </row>
    <row r="230" ht="15.75" customHeight="1">
      <c r="G230" s="591"/>
    </row>
    <row r="231" ht="15.75" customHeight="1">
      <c r="G231" s="591"/>
    </row>
    <row r="232" ht="15.75" customHeight="1">
      <c r="G232" s="591"/>
    </row>
    <row r="233" ht="15.75" customHeight="1">
      <c r="G233" s="591"/>
    </row>
    <row r="234" ht="15.75" customHeight="1">
      <c r="G234" s="591"/>
    </row>
    <row r="235" ht="15.75" customHeight="1">
      <c r="G235" s="591"/>
    </row>
    <row r="236" ht="15.75" customHeight="1">
      <c r="G236" s="591"/>
    </row>
    <row r="237" ht="15.75" customHeight="1">
      <c r="G237" s="591"/>
    </row>
    <row r="238" ht="15.75" customHeight="1">
      <c r="G238" s="591"/>
    </row>
    <row r="239" ht="15.75" customHeight="1">
      <c r="G239" s="591"/>
    </row>
    <row r="240" ht="15.75" customHeight="1">
      <c r="G240" s="591"/>
    </row>
    <row r="241" ht="15.75" customHeight="1">
      <c r="G241" s="591"/>
    </row>
    <row r="242" ht="15.75" customHeight="1">
      <c r="G242" s="591"/>
    </row>
    <row r="243" ht="15.75" customHeight="1">
      <c r="G243" s="591"/>
    </row>
    <row r="244" ht="15.75" customHeight="1">
      <c r="G244" s="591"/>
    </row>
    <row r="245" ht="15.75" customHeight="1">
      <c r="G245" s="591"/>
    </row>
    <row r="246" ht="15.75" customHeight="1">
      <c r="G246" s="591"/>
    </row>
    <row r="247" ht="15.75" customHeight="1">
      <c r="G247" s="591"/>
    </row>
    <row r="248" ht="15.75" customHeight="1">
      <c r="G248" s="591"/>
    </row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G2:O3"/>
    <mergeCell ref="B15:C15"/>
    <mergeCell ref="B29:C29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6FFFF"/>
    <pageSetUpPr/>
  </sheetPr>
  <sheetViews>
    <sheetView workbookViewId="0"/>
  </sheetViews>
  <sheetFormatPr customHeight="1" defaultColWidth="14.43" defaultRowHeight="15.0"/>
  <cols>
    <col customWidth="1" min="1" max="1" width="4.14"/>
    <col customWidth="1" min="2" max="2" width="19.14"/>
    <col customWidth="1" min="3" max="3" width="19.43"/>
    <col customWidth="1" min="4" max="4" width="9.14"/>
    <col customWidth="1" min="5" max="5" width="12.14"/>
    <col customWidth="1" min="6" max="6" width="9.14"/>
    <col customWidth="1" hidden="1" min="7" max="8" width="9.14"/>
    <col customWidth="1" min="9" max="9" width="11.71"/>
    <col customWidth="1" min="10" max="20" width="9.14"/>
    <col customWidth="1" min="21" max="21" width="15.86"/>
    <col customWidth="1" min="22" max="22" width="6.29"/>
    <col customWidth="1" min="23" max="23" width="7.43"/>
    <col customWidth="1" min="24" max="24" width="6.14"/>
    <col customWidth="1" min="25" max="25" width="6.29"/>
    <col customWidth="1" min="26" max="26" width="5.29"/>
  </cols>
  <sheetData>
    <row r="1">
      <c r="I1" s="1"/>
      <c r="U1" s="36"/>
    </row>
    <row r="2" ht="49.5" customHeight="1">
      <c r="B2" s="108" t="s">
        <v>49</v>
      </c>
    </row>
    <row r="3">
      <c r="B3" s="109"/>
      <c r="I3" s="1"/>
      <c r="U3" s="36"/>
    </row>
    <row r="4" ht="55.5" customHeight="1">
      <c r="B4" s="110" t="s">
        <v>50</v>
      </c>
      <c r="C4" s="111" t="s">
        <v>51</v>
      </c>
      <c r="D4" s="112" t="s">
        <v>52</v>
      </c>
      <c r="E4" s="112" t="s">
        <v>53</v>
      </c>
      <c r="F4" s="112" t="s">
        <v>54</v>
      </c>
      <c r="G4" s="113" t="s">
        <v>55</v>
      </c>
      <c r="H4" s="112"/>
      <c r="I4" s="113" t="s">
        <v>55</v>
      </c>
      <c r="J4" s="114" t="s">
        <v>56</v>
      </c>
      <c r="K4" s="115" t="s">
        <v>57</v>
      </c>
      <c r="L4" s="116" t="s">
        <v>58</v>
      </c>
      <c r="M4" s="117" t="s">
        <v>59</v>
      </c>
      <c r="N4" s="118" t="s">
        <v>60</v>
      </c>
      <c r="O4" s="119" t="s">
        <v>61</v>
      </c>
      <c r="P4" s="120" t="s">
        <v>62</v>
      </c>
      <c r="Q4" s="121" t="s">
        <v>63</v>
      </c>
      <c r="R4" s="122" t="s">
        <v>64</v>
      </c>
      <c r="S4" s="123" t="s">
        <v>65</v>
      </c>
      <c r="T4" s="124" t="s">
        <v>66</v>
      </c>
      <c r="U4" s="125" t="s">
        <v>67</v>
      </c>
    </row>
    <row r="5">
      <c r="B5" s="126"/>
      <c r="G5" s="1"/>
      <c r="I5" s="1"/>
      <c r="U5" s="36"/>
    </row>
    <row r="6" ht="45.75" customHeight="1">
      <c r="A6" s="127"/>
      <c r="B6" s="128" t="s">
        <v>68</v>
      </c>
      <c r="C6" s="129"/>
      <c r="D6" s="130">
        <v>8.0</v>
      </c>
      <c r="E6" s="131"/>
      <c r="F6" s="132"/>
      <c r="G6" s="133">
        <v>1115.0</v>
      </c>
      <c r="H6" s="131"/>
      <c r="I6" s="133">
        <f>SUM(I7:I8)</f>
        <v>1950</v>
      </c>
      <c r="J6" s="134"/>
      <c r="K6" s="135"/>
      <c r="L6" s="136"/>
      <c r="M6" s="137"/>
      <c r="N6" s="138"/>
      <c r="O6" s="139"/>
      <c r="P6" s="140"/>
      <c r="Q6" s="141"/>
      <c r="R6" s="142"/>
      <c r="S6" s="143">
        <f>SUM(J6:R6)*D6</f>
        <v>0</v>
      </c>
      <c r="T6" s="142"/>
      <c r="U6" s="144">
        <f>SUM(J6:R6)*I6</f>
        <v>0</v>
      </c>
      <c r="V6" s="127"/>
      <c r="W6" s="127"/>
      <c r="X6" s="127"/>
      <c r="Y6" s="127"/>
      <c r="Z6" s="127"/>
    </row>
    <row r="7" ht="99.75" customHeight="1">
      <c r="A7" s="127" t="s">
        <v>69</v>
      </c>
      <c r="B7" s="145" t="s">
        <v>70</v>
      </c>
      <c r="C7" s="146"/>
      <c r="D7" s="147">
        <v>4.0</v>
      </c>
      <c r="E7" s="148" t="s">
        <v>71</v>
      </c>
      <c r="F7" s="149" t="s">
        <v>72</v>
      </c>
      <c r="G7" s="150">
        <v>636.0</v>
      </c>
      <c r="H7" s="149">
        <v>1.57</v>
      </c>
      <c r="I7" s="151">
        <v>1000.0</v>
      </c>
      <c r="J7" s="152"/>
      <c r="K7" s="153"/>
      <c r="L7" s="154"/>
      <c r="M7" s="155"/>
      <c r="N7" s="156"/>
      <c r="O7" s="157"/>
      <c r="P7" s="158"/>
      <c r="Q7" s="159"/>
      <c r="R7" s="147"/>
      <c r="S7" s="147">
        <f t="shared" ref="S7:S8" si="1">SUM(J7:R7)</f>
        <v>0</v>
      </c>
      <c r="T7" s="147"/>
      <c r="U7" s="160">
        <f t="shared" ref="U7:U8" si="2">S7*I7</f>
        <v>0</v>
      </c>
    </row>
    <row r="8" ht="99.75" customHeight="1">
      <c r="A8" s="127" t="s">
        <v>69</v>
      </c>
      <c r="B8" s="161" t="s">
        <v>73</v>
      </c>
      <c r="C8" s="162"/>
      <c r="D8" s="163">
        <v>4.0</v>
      </c>
      <c r="E8" s="164" t="s">
        <v>74</v>
      </c>
      <c r="F8" s="165" t="s">
        <v>75</v>
      </c>
      <c r="G8" s="166">
        <v>603.0</v>
      </c>
      <c r="H8" s="149">
        <v>1.57</v>
      </c>
      <c r="I8" s="151">
        <v>950.0</v>
      </c>
      <c r="J8" s="167"/>
      <c r="K8" s="168"/>
      <c r="L8" s="169"/>
      <c r="M8" s="170"/>
      <c r="N8" s="171"/>
      <c r="O8" s="172"/>
      <c r="P8" s="173"/>
      <c r="Q8" s="174"/>
      <c r="R8" s="163"/>
      <c r="S8" s="163">
        <f t="shared" si="1"/>
        <v>0</v>
      </c>
      <c r="T8" s="163"/>
      <c r="U8" s="175">
        <f t="shared" si="2"/>
        <v>0</v>
      </c>
    </row>
    <row r="9" ht="21.0" customHeight="1">
      <c r="A9" s="127"/>
      <c r="G9" s="1"/>
      <c r="I9" s="176"/>
      <c r="U9" s="36"/>
    </row>
    <row r="10" ht="52.5" customHeight="1">
      <c r="A10" s="127"/>
      <c r="B10" s="177" t="s">
        <v>76</v>
      </c>
      <c r="C10" s="129"/>
      <c r="D10" s="178">
        <f>SUM(D11:D23)</f>
        <v>13</v>
      </c>
      <c r="E10" s="179"/>
      <c r="F10" s="132"/>
      <c r="G10" s="133">
        <v>2735.0</v>
      </c>
      <c r="H10" s="179"/>
      <c r="I10" s="133">
        <f>sum(I11:I23)</f>
        <v>4805</v>
      </c>
      <c r="J10" s="180"/>
      <c r="K10" s="181"/>
      <c r="L10" s="182"/>
      <c r="M10" s="183"/>
      <c r="N10" s="184"/>
      <c r="O10" s="185"/>
      <c r="P10" s="186"/>
      <c r="Q10" s="187"/>
      <c r="R10" s="143"/>
      <c r="S10" s="143">
        <f>SUM(J10:R10)*D10</f>
        <v>0</v>
      </c>
      <c r="T10" s="143"/>
      <c r="U10" s="144">
        <f>SUM(J10:R10)*I10</f>
        <v>0</v>
      </c>
      <c r="V10" s="127"/>
      <c r="W10" s="127"/>
      <c r="X10" s="127"/>
      <c r="Y10" s="127"/>
      <c r="Z10" s="127"/>
    </row>
    <row r="11" ht="99.75" customHeight="1">
      <c r="A11" s="127"/>
      <c r="B11" s="188" t="s">
        <v>77</v>
      </c>
      <c r="C11" s="146"/>
      <c r="D11" s="147">
        <v>1.0</v>
      </c>
      <c r="E11" s="147" t="s">
        <v>78</v>
      </c>
      <c r="F11" s="189" t="s">
        <v>79</v>
      </c>
      <c r="G11" s="150">
        <v>170.0</v>
      </c>
      <c r="H11" s="149">
        <v>1.57</v>
      </c>
      <c r="I11" s="151">
        <v>270.0</v>
      </c>
      <c r="J11" s="152"/>
      <c r="K11" s="153"/>
      <c r="L11" s="154"/>
      <c r="M11" s="155"/>
      <c r="N11" s="156"/>
      <c r="O11" s="157"/>
      <c r="P11" s="158"/>
      <c r="Q11" s="159"/>
      <c r="R11" s="147"/>
      <c r="S11" s="147">
        <f t="shared" ref="S11:S23" si="3">SUM(J11:R11)</f>
        <v>0</v>
      </c>
      <c r="T11" s="147"/>
      <c r="U11" s="160">
        <f t="shared" ref="U11:U23" si="4">S11*I11</f>
        <v>0</v>
      </c>
    </row>
    <row r="12" ht="99.75" customHeight="1">
      <c r="A12" s="127"/>
      <c r="B12" s="188" t="s">
        <v>80</v>
      </c>
      <c r="C12" s="190"/>
      <c r="D12" s="163">
        <v>1.0</v>
      </c>
      <c r="E12" s="163" t="s">
        <v>81</v>
      </c>
      <c r="F12" s="191" t="s">
        <v>82</v>
      </c>
      <c r="G12" s="166">
        <v>174.0</v>
      </c>
      <c r="H12" s="149">
        <v>1.57</v>
      </c>
      <c r="I12" s="151">
        <v>275.0</v>
      </c>
      <c r="J12" s="167"/>
      <c r="K12" s="168"/>
      <c r="L12" s="169"/>
      <c r="M12" s="170"/>
      <c r="N12" s="171"/>
      <c r="O12" s="172"/>
      <c r="P12" s="173"/>
      <c r="Q12" s="174"/>
      <c r="R12" s="163"/>
      <c r="S12" s="163">
        <f t="shared" si="3"/>
        <v>0</v>
      </c>
      <c r="T12" s="163"/>
      <c r="U12" s="175">
        <f t="shared" si="4"/>
        <v>0</v>
      </c>
    </row>
    <row r="13" ht="99.75" customHeight="1">
      <c r="A13" s="127"/>
      <c r="B13" s="188" t="s">
        <v>83</v>
      </c>
      <c r="C13" s="190"/>
      <c r="D13" s="163">
        <v>1.0</v>
      </c>
      <c r="E13" s="163" t="s">
        <v>84</v>
      </c>
      <c r="F13" s="191" t="s">
        <v>85</v>
      </c>
      <c r="G13" s="166">
        <v>287.0</v>
      </c>
      <c r="H13" s="149">
        <v>1.57</v>
      </c>
      <c r="I13" s="151">
        <v>455.0</v>
      </c>
      <c r="J13" s="167"/>
      <c r="K13" s="168"/>
      <c r="L13" s="169"/>
      <c r="M13" s="170"/>
      <c r="N13" s="171"/>
      <c r="O13" s="172"/>
      <c r="P13" s="173"/>
      <c r="Q13" s="174"/>
      <c r="R13" s="163"/>
      <c r="S13" s="163">
        <f t="shared" si="3"/>
        <v>0</v>
      </c>
      <c r="T13" s="163"/>
      <c r="U13" s="175">
        <f t="shared" si="4"/>
        <v>0</v>
      </c>
    </row>
    <row r="14" ht="99.75" customHeight="1">
      <c r="A14" s="127"/>
      <c r="B14" s="188" t="s">
        <v>86</v>
      </c>
      <c r="C14" s="190"/>
      <c r="D14" s="163">
        <v>1.0</v>
      </c>
      <c r="E14" s="163" t="s">
        <v>87</v>
      </c>
      <c r="F14" s="191" t="s">
        <v>88</v>
      </c>
      <c r="G14" s="166">
        <v>236.0</v>
      </c>
      <c r="H14" s="149">
        <v>1.57</v>
      </c>
      <c r="I14" s="151">
        <v>375.0</v>
      </c>
      <c r="J14" s="167"/>
      <c r="K14" s="168"/>
      <c r="L14" s="169"/>
      <c r="M14" s="170"/>
      <c r="N14" s="171"/>
      <c r="O14" s="172"/>
      <c r="P14" s="173"/>
      <c r="Q14" s="174"/>
      <c r="R14" s="163"/>
      <c r="S14" s="163">
        <f t="shared" si="3"/>
        <v>0</v>
      </c>
      <c r="T14" s="163"/>
      <c r="U14" s="175">
        <f t="shared" si="4"/>
        <v>0</v>
      </c>
    </row>
    <row r="15" ht="99.75" customHeight="1">
      <c r="A15" s="127"/>
      <c r="B15" s="188" t="s">
        <v>89</v>
      </c>
      <c r="C15" s="190"/>
      <c r="D15" s="163">
        <v>1.0</v>
      </c>
      <c r="E15" s="163" t="s">
        <v>90</v>
      </c>
      <c r="F15" s="191" t="s">
        <v>91</v>
      </c>
      <c r="G15" s="166">
        <v>286.0</v>
      </c>
      <c r="H15" s="149">
        <v>1.57</v>
      </c>
      <c r="I15" s="151">
        <v>450.0</v>
      </c>
      <c r="J15" s="167"/>
      <c r="K15" s="168"/>
      <c r="L15" s="169"/>
      <c r="M15" s="170"/>
      <c r="N15" s="171"/>
      <c r="O15" s="172"/>
      <c r="P15" s="173"/>
      <c r="Q15" s="174"/>
      <c r="R15" s="163"/>
      <c r="S15" s="163">
        <f t="shared" si="3"/>
        <v>0</v>
      </c>
      <c r="T15" s="163"/>
      <c r="U15" s="175">
        <f t="shared" si="4"/>
        <v>0</v>
      </c>
    </row>
    <row r="16" ht="99.75" customHeight="1">
      <c r="A16" s="127"/>
      <c r="B16" s="188" t="s">
        <v>92</v>
      </c>
      <c r="C16" s="162"/>
      <c r="D16" s="163">
        <v>1.0</v>
      </c>
      <c r="E16" s="163" t="s">
        <v>93</v>
      </c>
      <c r="F16" s="191" t="s">
        <v>94</v>
      </c>
      <c r="G16" s="166">
        <v>276.0</v>
      </c>
      <c r="H16" s="149">
        <v>1.57</v>
      </c>
      <c r="I16" s="151">
        <v>435.0</v>
      </c>
      <c r="J16" s="167"/>
      <c r="K16" s="168"/>
      <c r="L16" s="169"/>
      <c r="M16" s="170"/>
      <c r="N16" s="171"/>
      <c r="O16" s="172"/>
      <c r="P16" s="173"/>
      <c r="Q16" s="174"/>
      <c r="R16" s="163"/>
      <c r="S16" s="163">
        <f t="shared" si="3"/>
        <v>0</v>
      </c>
      <c r="T16" s="163"/>
      <c r="U16" s="175">
        <f t="shared" si="4"/>
        <v>0</v>
      </c>
    </row>
    <row r="17" ht="99.75" customHeight="1">
      <c r="A17" s="127"/>
      <c r="B17" s="188" t="s">
        <v>95</v>
      </c>
      <c r="C17" s="162"/>
      <c r="D17" s="163">
        <v>1.0</v>
      </c>
      <c r="E17" s="163" t="s">
        <v>96</v>
      </c>
      <c r="F17" s="191" t="s">
        <v>97</v>
      </c>
      <c r="G17" s="166">
        <v>249.39</v>
      </c>
      <c r="H17" s="149">
        <v>1.57</v>
      </c>
      <c r="I17" s="151">
        <v>395.0</v>
      </c>
      <c r="J17" s="167"/>
      <c r="K17" s="168"/>
      <c r="L17" s="169"/>
      <c r="M17" s="170"/>
      <c r="N17" s="171"/>
      <c r="O17" s="172"/>
      <c r="P17" s="173"/>
      <c r="Q17" s="174"/>
      <c r="R17" s="163"/>
      <c r="S17" s="163">
        <f t="shared" si="3"/>
        <v>0</v>
      </c>
      <c r="T17" s="163"/>
      <c r="U17" s="175">
        <f t="shared" si="4"/>
        <v>0</v>
      </c>
    </row>
    <row r="18" ht="99.75" customHeight="1">
      <c r="A18" s="127"/>
      <c r="B18" s="188" t="s">
        <v>98</v>
      </c>
      <c r="C18" s="190"/>
      <c r="D18" s="163">
        <v>1.0</v>
      </c>
      <c r="E18" s="163" t="s">
        <v>99</v>
      </c>
      <c r="F18" s="191" t="s">
        <v>100</v>
      </c>
      <c r="G18" s="166">
        <v>179.0</v>
      </c>
      <c r="H18" s="149">
        <v>1.57</v>
      </c>
      <c r="I18" s="151">
        <v>285.0</v>
      </c>
      <c r="J18" s="167"/>
      <c r="K18" s="168"/>
      <c r="L18" s="169"/>
      <c r="M18" s="170"/>
      <c r="N18" s="171"/>
      <c r="O18" s="172"/>
      <c r="P18" s="173"/>
      <c r="Q18" s="174"/>
      <c r="R18" s="163"/>
      <c r="S18" s="163">
        <f t="shared" si="3"/>
        <v>0</v>
      </c>
      <c r="T18" s="163"/>
      <c r="U18" s="175">
        <f t="shared" si="4"/>
        <v>0</v>
      </c>
    </row>
    <row r="19" ht="99.75" customHeight="1">
      <c r="A19" s="127"/>
      <c r="B19" s="188" t="s">
        <v>101</v>
      </c>
      <c r="C19" s="190"/>
      <c r="D19" s="163">
        <v>1.0</v>
      </c>
      <c r="E19" s="163" t="s">
        <v>102</v>
      </c>
      <c r="F19" s="191" t="s">
        <v>103</v>
      </c>
      <c r="G19" s="166">
        <v>174.0</v>
      </c>
      <c r="H19" s="149">
        <v>1.57</v>
      </c>
      <c r="I19" s="151">
        <v>275.0</v>
      </c>
      <c r="J19" s="167"/>
      <c r="K19" s="168"/>
      <c r="L19" s="169"/>
      <c r="M19" s="170"/>
      <c r="N19" s="171"/>
      <c r="O19" s="172"/>
      <c r="P19" s="173"/>
      <c r="Q19" s="174"/>
      <c r="R19" s="163"/>
      <c r="S19" s="163">
        <f t="shared" si="3"/>
        <v>0</v>
      </c>
      <c r="T19" s="163"/>
      <c r="U19" s="175">
        <f t="shared" si="4"/>
        <v>0</v>
      </c>
    </row>
    <row r="20" ht="99.75" customHeight="1">
      <c r="A20" s="127"/>
      <c r="B20" s="188" t="s">
        <v>104</v>
      </c>
      <c r="C20" s="190"/>
      <c r="D20" s="163">
        <v>1.0</v>
      </c>
      <c r="E20" s="163" t="s">
        <v>105</v>
      </c>
      <c r="F20" s="191" t="s">
        <v>106</v>
      </c>
      <c r="G20" s="166">
        <v>286.0</v>
      </c>
      <c r="H20" s="149">
        <v>1.57</v>
      </c>
      <c r="I20" s="151">
        <v>450.0</v>
      </c>
      <c r="J20" s="167"/>
      <c r="K20" s="168"/>
      <c r="L20" s="169"/>
      <c r="M20" s="170"/>
      <c r="N20" s="171"/>
      <c r="O20" s="172"/>
      <c r="P20" s="173"/>
      <c r="Q20" s="174"/>
      <c r="R20" s="192"/>
      <c r="S20" s="163">
        <f t="shared" si="3"/>
        <v>0</v>
      </c>
      <c r="T20" s="163"/>
      <c r="U20" s="175">
        <f t="shared" si="4"/>
        <v>0</v>
      </c>
    </row>
    <row r="21" ht="99.75" customHeight="1">
      <c r="A21" s="127"/>
      <c r="B21" s="188" t="s">
        <v>107</v>
      </c>
      <c r="C21" s="190"/>
      <c r="D21" s="163">
        <v>1.0</v>
      </c>
      <c r="E21" s="163" t="s">
        <v>108</v>
      </c>
      <c r="F21" s="191" t="s">
        <v>109</v>
      </c>
      <c r="G21" s="166">
        <v>169.0</v>
      </c>
      <c r="H21" s="149">
        <v>1.57</v>
      </c>
      <c r="I21" s="151">
        <v>270.0</v>
      </c>
      <c r="J21" s="167"/>
      <c r="K21" s="168"/>
      <c r="L21" s="169"/>
      <c r="M21" s="170"/>
      <c r="N21" s="171"/>
      <c r="O21" s="172"/>
      <c r="P21" s="173"/>
      <c r="Q21" s="174"/>
      <c r="R21" s="163"/>
      <c r="S21" s="163">
        <f t="shared" si="3"/>
        <v>0</v>
      </c>
      <c r="T21" s="163"/>
      <c r="U21" s="175">
        <f t="shared" si="4"/>
        <v>0</v>
      </c>
    </row>
    <row r="22" ht="99.75" customHeight="1">
      <c r="A22" s="127"/>
      <c r="B22" s="188" t="s">
        <v>110</v>
      </c>
      <c r="C22" s="162"/>
      <c r="D22" s="163">
        <v>1.0</v>
      </c>
      <c r="E22" s="163" t="s">
        <v>111</v>
      </c>
      <c r="F22" s="191" t="s">
        <v>112</v>
      </c>
      <c r="G22" s="166">
        <v>276.0</v>
      </c>
      <c r="H22" s="149">
        <v>1.57</v>
      </c>
      <c r="I22" s="151">
        <v>435.0</v>
      </c>
      <c r="J22" s="167"/>
      <c r="K22" s="168"/>
      <c r="L22" s="169"/>
      <c r="M22" s="170"/>
      <c r="N22" s="171"/>
      <c r="O22" s="172"/>
      <c r="P22" s="173"/>
      <c r="Q22" s="174"/>
      <c r="R22" s="163"/>
      <c r="S22" s="163">
        <f t="shared" si="3"/>
        <v>0</v>
      </c>
      <c r="T22" s="163"/>
      <c r="U22" s="175">
        <f t="shared" si="4"/>
        <v>0</v>
      </c>
    </row>
    <row r="23" ht="99.75" customHeight="1">
      <c r="A23" s="127"/>
      <c r="B23" s="188" t="s">
        <v>113</v>
      </c>
      <c r="C23" s="162"/>
      <c r="D23" s="163">
        <v>1.0</v>
      </c>
      <c r="E23" s="163" t="s">
        <v>111</v>
      </c>
      <c r="F23" s="191" t="s">
        <v>114</v>
      </c>
      <c r="G23" s="166">
        <v>276.0</v>
      </c>
      <c r="H23" s="149">
        <v>1.57</v>
      </c>
      <c r="I23" s="151">
        <v>435.0</v>
      </c>
      <c r="J23" s="167"/>
      <c r="K23" s="168"/>
      <c r="L23" s="169"/>
      <c r="M23" s="170"/>
      <c r="N23" s="171"/>
      <c r="O23" s="172"/>
      <c r="P23" s="173"/>
      <c r="Q23" s="174"/>
      <c r="R23" s="163"/>
      <c r="S23" s="163">
        <f t="shared" si="3"/>
        <v>0</v>
      </c>
      <c r="T23" s="163"/>
      <c r="U23" s="175">
        <f t="shared" si="4"/>
        <v>0</v>
      </c>
    </row>
    <row r="24" ht="28.5" customHeight="1">
      <c r="A24" s="127"/>
      <c r="G24" s="1"/>
      <c r="I24" s="176"/>
      <c r="U24" s="36"/>
    </row>
    <row r="25" ht="58.5" customHeight="1">
      <c r="A25" s="127"/>
      <c r="B25" s="193" t="s">
        <v>115</v>
      </c>
      <c r="C25" s="129"/>
      <c r="D25" s="178">
        <v>18.0</v>
      </c>
      <c r="E25" s="179"/>
      <c r="F25" s="132"/>
      <c r="G25" s="133">
        <v>3000.0</v>
      </c>
      <c r="H25" s="179"/>
      <c r="I25" s="133">
        <f>sum(I26:I43)</f>
        <v>5405</v>
      </c>
      <c r="J25" s="180"/>
      <c r="K25" s="181"/>
      <c r="L25" s="182"/>
      <c r="M25" s="183"/>
      <c r="N25" s="184"/>
      <c r="O25" s="185"/>
      <c r="P25" s="186"/>
      <c r="Q25" s="187"/>
      <c r="R25" s="143"/>
      <c r="S25" s="143">
        <f>SUM(J25:R25)*D25</f>
        <v>0</v>
      </c>
      <c r="T25" s="194"/>
      <c r="U25" s="144">
        <f>SUM(J25:R25)*I25</f>
        <v>0</v>
      </c>
    </row>
    <row r="26" ht="99.75" customHeight="1">
      <c r="A26" s="127"/>
      <c r="B26" s="195" t="s">
        <v>116</v>
      </c>
      <c r="C26" s="196"/>
      <c r="D26" s="147">
        <v>1.0</v>
      </c>
      <c r="E26" s="147" t="s">
        <v>117</v>
      </c>
      <c r="F26" s="189" t="s">
        <v>118</v>
      </c>
      <c r="G26" s="166">
        <v>160.0</v>
      </c>
      <c r="H26" s="149">
        <v>1.57</v>
      </c>
      <c r="I26" s="151">
        <v>255.0</v>
      </c>
      <c r="J26" s="152"/>
      <c r="K26" s="153"/>
      <c r="L26" s="154"/>
      <c r="M26" s="155"/>
      <c r="N26" s="156"/>
      <c r="O26" s="157"/>
      <c r="P26" s="158"/>
      <c r="Q26" s="159"/>
      <c r="R26" s="147"/>
      <c r="S26" s="147">
        <f t="shared" ref="S26:S43" si="5">SUM(J26:R26)</f>
        <v>0</v>
      </c>
      <c r="T26" s="147"/>
      <c r="U26" s="160">
        <f t="shared" ref="U26:U43" si="6">S26*I26</f>
        <v>0</v>
      </c>
    </row>
    <row r="27" ht="99.75" customHeight="1">
      <c r="A27" s="127"/>
      <c r="B27" s="195" t="s">
        <v>119</v>
      </c>
      <c r="C27" s="162"/>
      <c r="D27" s="163">
        <v>1.0</v>
      </c>
      <c r="E27" s="163" t="s">
        <v>120</v>
      </c>
      <c r="F27" s="191" t="s">
        <v>121</v>
      </c>
      <c r="G27" s="166">
        <v>166.0</v>
      </c>
      <c r="H27" s="149">
        <v>1.57</v>
      </c>
      <c r="I27" s="151">
        <v>265.0</v>
      </c>
      <c r="J27" s="167"/>
      <c r="K27" s="168"/>
      <c r="L27" s="169"/>
      <c r="M27" s="170"/>
      <c r="N27" s="171"/>
      <c r="O27" s="172"/>
      <c r="P27" s="173"/>
      <c r="Q27" s="174"/>
      <c r="R27" s="163"/>
      <c r="S27" s="163">
        <f t="shared" si="5"/>
        <v>0</v>
      </c>
      <c r="T27" s="163"/>
      <c r="U27" s="175">
        <f t="shared" si="6"/>
        <v>0</v>
      </c>
    </row>
    <row r="28" ht="99.75" customHeight="1">
      <c r="A28" s="127"/>
      <c r="B28" s="195" t="s">
        <v>122</v>
      </c>
      <c r="C28" s="162"/>
      <c r="D28" s="163">
        <v>1.0</v>
      </c>
      <c r="E28" s="163" t="s">
        <v>123</v>
      </c>
      <c r="F28" s="191" t="s">
        <v>124</v>
      </c>
      <c r="G28" s="166">
        <v>172.0</v>
      </c>
      <c r="H28" s="149">
        <v>1.57</v>
      </c>
      <c r="I28" s="151">
        <v>270.0</v>
      </c>
      <c r="J28" s="167"/>
      <c r="K28" s="168"/>
      <c r="L28" s="169"/>
      <c r="M28" s="170"/>
      <c r="N28" s="171"/>
      <c r="O28" s="172"/>
      <c r="P28" s="173"/>
      <c r="Q28" s="174"/>
      <c r="R28" s="163"/>
      <c r="S28" s="163">
        <f t="shared" si="5"/>
        <v>0</v>
      </c>
      <c r="T28" s="163"/>
      <c r="U28" s="175">
        <f t="shared" si="6"/>
        <v>0</v>
      </c>
    </row>
    <row r="29" ht="99.0" customHeight="1">
      <c r="A29" s="127"/>
      <c r="B29" s="195" t="s">
        <v>125</v>
      </c>
      <c r="C29" s="162"/>
      <c r="D29" s="163">
        <v>1.0</v>
      </c>
      <c r="E29" s="163" t="s">
        <v>126</v>
      </c>
      <c r="F29" s="191" t="s">
        <v>127</v>
      </c>
      <c r="G29" s="166">
        <v>208.0</v>
      </c>
      <c r="H29" s="149">
        <v>1.57</v>
      </c>
      <c r="I29" s="151">
        <v>330.0</v>
      </c>
      <c r="J29" s="167"/>
      <c r="K29" s="168"/>
      <c r="L29" s="169"/>
      <c r="M29" s="170"/>
      <c r="N29" s="171"/>
      <c r="O29" s="172"/>
      <c r="P29" s="173"/>
      <c r="Q29" s="174"/>
      <c r="R29" s="163"/>
      <c r="S29" s="163">
        <f t="shared" si="5"/>
        <v>0</v>
      </c>
      <c r="T29" s="163"/>
      <c r="U29" s="175">
        <f t="shared" si="6"/>
        <v>0</v>
      </c>
    </row>
    <row r="30" ht="99.0" customHeight="1">
      <c r="A30" s="127"/>
      <c r="B30" s="195" t="s">
        <v>128</v>
      </c>
      <c r="C30" s="162"/>
      <c r="D30" s="163">
        <v>1.0</v>
      </c>
      <c r="E30" s="163" t="s">
        <v>129</v>
      </c>
      <c r="F30" s="191" t="s">
        <v>130</v>
      </c>
      <c r="G30" s="166">
        <v>216.0</v>
      </c>
      <c r="H30" s="149">
        <v>1.57</v>
      </c>
      <c r="I30" s="151">
        <v>340.0</v>
      </c>
      <c r="J30" s="167"/>
      <c r="K30" s="168"/>
      <c r="L30" s="169"/>
      <c r="M30" s="170"/>
      <c r="N30" s="171"/>
      <c r="O30" s="172"/>
      <c r="P30" s="173"/>
      <c r="Q30" s="174"/>
      <c r="R30" s="163"/>
      <c r="S30" s="163">
        <f t="shared" si="5"/>
        <v>0</v>
      </c>
      <c r="T30" s="163"/>
      <c r="U30" s="175">
        <f t="shared" si="6"/>
        <v>0</v>
      </c>
    </row>
    <row r="31" ht="99.0" customHeight="1">
      <c r="A31" s="127"/>
      <c r="B31" s="195" t="s">
        <v>131</v>
      </c>
      <c r="C31" s="162"/>
      <c r="D31" s="163">
        <v>1.0</v>
      </c>
      <c r="E31" s="163" t="s">
        <v>132</v>
      </c>
      <c r="F31" s="191" t="s">
        <v>133</v>
      </c>
      <c r="G31" s="166">
        <v>216.0</v>
      </c>
      <c r="H31" s="149">
        <v>1.57</v>
      </c>
      <c r="I31" s="151">
        <v>340.0</v>
      </c>
      <c r="J31" s="167"/>
      <c r="K31" s="168"/>
      <c r="L31" s="169"/>
      <c r="M31" s="170"/>
      <c r="N31" s="171"/>
      <c r="O31" s="172"/>
      <c r="P31" s="173"/>
      <c r="Q31" s="174"/>
      <c r="R31" s="163"/>
      <c r="S31" s="163">
        <f t="shared" si="5"/>
        <v>0</v>
      </c>
      <c r="T31" s="163"/>
      <c r="U31" s="175">
        <f t="shared" si="6"/>
        <v>0</v>
      </c>
    </row>
    <row r="32" ht="99.75" customHeight="1">
      <c r="A32" s="127"/>
      <c r="B32" s="195" t="s">
        <v>134</v>
      </c>
      <c r="C32" s="162"/>
      <c r="D32" s="163">
        <v>1.0</v>
      </c>
      <c r="E32" s="163" t="s">
        <v>135</v>
      </c>
      <c r="F32" s="191" t="s">
        <v>136</v>
      </c>
      <c r="G32" s="166">
        <v>232.0</v>
      </c>
      <c r="H32" s="149">
        <v>1.57</v>
      </c>
      <c r="I32" s="151">
        <v>365.0</v>
      </c>
      <c r="J32" s="167"/>
      <c r="K32" s="168"/>
      <c r="L32" s="169"/>
      <c r="M32" s="170"/>
      <c r="N32" s="171"/>
      <c r="O32" s="172"/>
      <c r="P32" s="173"/>
      <c r="Q32" s="174"/>
      <c r="R32" s="163"/>
      <c r="S32" s="163">
        <f t="shared" si="5"/>
        <v>0</v>
      </c>
      <c r="T32" s="163"/>
      <c r="U32" s="175">
        <f t="shared" si="6"/>
        <v>0</v>
      </c>
    </row>
    <row r="33" ht="81.75" customHeight="1">
      <c r="A33" s="127"/>
      <c r="B33" s="195" t="s">
        <v>137</v>
      </c>
      <c r="C33" s="162"/>
      <c r="D33" s="163">
        <v>1.0</v>
      </c>
      <c r="E33" s="163" t="s">
        <v>138</v>
      </c>
      <c r="F33" s="191" t="s">
        <v>139</v>
      </c>
      <c r="G33" s="166">
        <v>153.0</v>
      </c>
      <c r="H33" s="149">
        <v>1.57</v>
      </c>
      <c r="I33" s="151">
        <v>245.0</v>
      </c>
      <c r="J33" s="167"/>
      <c r="K33" s="168"/>
      <c r="L33" s="169"/>
      <c r="M33" s="170"/>
      <c r="N33" s="171"/>
      <c r="O33" s="172"/>
      <c r="P33" s="173"/>
      <c r="Q33" s="174"/>
      <c r="R33" s="163"/>
      <c r="S33" s="163">
        <f t="shared" si="5"/>
        <v>0</v>
      </c>
      <c r="T33" s="163"/>
      <c r="U33" s="175">
        <f t="shared" si="6"/>
        <v>0</v>
      </c>
    </row>
    <row r="34" ht="81.75" customHeight="1">
      <c r="A34" s="127"/>
      <c r="B34" s="195" t="s">
        <v>140</v>
      </c>
      <c r="C34" s="162"/>
      <c r="D34" s="163">
        <v>1.0</v>
      </c>
      <c r="E34" s="163" t="s">
        <v>138</v>
      </c>
      <c r="F34" s="191" t="s">
        <v>141</v>
      </c>
      <c r="G34" s="166">
        <v>153.0</v>
      </c>
      <c r="H34" s="149">
        <v>1.57</v>
      </c>
      <c r="I34" s="151">
        <v>245.0</v>
      </c>
      <c r="J34" s="167"/>
      <c r="K34" s="168"/>
      <c r="L34" s="169"/>
      <c r="M34" s="170"/>
      <c r="N34" s="171"/>
      <c r="O34" s="172"/>
      <c r="P34" s="173"/>
      <c r="Q34" s="174"/>
      <c r="R34" s="163"/>
      <c r="S34" s="163">
        <f t="shared" si="5"/>
        <v>0</v>
      </c>
      <c r="T34" s="163"/>
      <c r="U34" s="175">
        <f t="shared" si="6"/>
        <v>0</v>
      </c>
    </row>
    <row r="35" ht="81.75" customHeight="1">
      <c r="A35" s="127"/>
      <c r="B35" s="195" t="s">
        <v>142</v>
      </c>
      <c r="C35" s="162"/>
      <c r="D35" s="163">
        <v>1.0</v>
      </c>
      <c r="E35" s="163" t="s">
        <v>138</v>
      </c>
      <c r="F35" s="191" t="s">
        <v>143</v>
      </c>
      <c r="G35" s="166">
        <v>153.0</v>
      </c>
      <c r="H35" s="149">
        <v>1.57</v>
      </c>
      <c r="I35" s="151">
        <v>245.0</v>
      </c>
      <c r="J35" s="167"/>
      <c r="K35" s="168"/>
      <c r="L35" s="169"/>
      <c r="M35" s="170"/>
      <c r="N35" s="171"/>
      <c r="O35" s="172"/>
      <c r="P35" s="173"/>
      <c r="Q35" s="174"/>
      <c r="R35" s="163"/>
      <c r="S35" s="163">
        <f t="shared" si="5"/>
        <v>0</v>
      </c>
      <c r="T35" s="163"/>
      <c r="U35" s="175">
        <f t="shared" si="6"/>
        <v>0</v>
      </c>
    </row>
    <row r="36" ht="80.25" customHeight="1">
      <c r="A36" s="127"/>
      <c r="B36" s="195" t="s">
        <v>144</v>
      </c>
      <c r="C36" s="162"/>
      <c r="D36" s="163">
        <v>1.0</v>
      </c>
      <c r="E36" s="163" t="s">
        <v>138</v>
      </c>
      <c r="F36" s="191" t="s">
        <v>145</v>
      </c>
      <c r="G36" s="166">
        <v>153.0</v>
      </c>
      <c r="H36" s="149">
        <v>1.57</v>
      </c>
      <c r="I36" s="151">
        <v>245.0</v>
      </c>
      <c r="J36" s="167"/>
      <c r="K36" s="168"/>
      <c r="L36" s="169"/>
      <c r="M36" s="170"/>
      <c r="N36" s="171"/>
      <c r="O36" s="172"/>
      <c r="P36" s="173"/>
      <c r="Q36" s="174"/>
      <c r="R36" s="163"/>
      <c r="S36" s="163">
        <f t="shared" si="5"/>
        <v>0</v>
      </c>
      <c r="T36" s="163"/>
      <c r="U36" s="175">
        <f t="shared" si="6"/>
        <v>0</v>
      </c>
    </row>
    <row r="37" ht="81.0" customHeight="1">
      <c r="A37" s="127"/>
      <c r="B37" s="195" t="s">
        <v>146</v>
      </c>
      <c r="C37" s="162"/>
      <c r="D37" s="163">
        <v>1.0</v>
      </c>
      <c r="E37" s="163" t="s">
        <v>147</v>
      </c>
      <c r="F37" s="191" t="s">
        <v>148</v>
      </c>
      <c r="G37" s="166">
        <v>171.0</v>
      </c>
      <c r="H37" s="149">
        <v>1.57</v>
      </c>
      <c r="I37" s="151">
        <v>270.0</v>
      </c>
      <c r="J37" s="167"/>
      <c r="K37" s="168"/>
      <c r="L37" s="169"/>
      <c r="M37" s="170"/>
      <c r="N37" s="171"/>
      <c r="O37" s="172"/>
      <c r="P37" s="173"/>
      <c r="Q37" s="174"/>
      <c r="R37" s="163"/>
      <c r="S37" s="163">
        <f t="shared" si="5"/>
        <v>0</v>
      </c>
      <c r="T37" s="163"/>
      <c r="U37" s="175">
        <f t="shared" si="6"/>
        <v>0</v>
      </c>
    </row>
    <row r="38" ht="83.25" customHeight="1">
      <c r="A38" s="127"/>
      <c r="B38" s="195" t="s">
        <v>149</v>
      </c>
      <c r="C38" s="162"/>
      <c r="D38" s="163">
        <v>1.0</v>
      </c>
      <c r="E38" s="163" t="s">
        <v>150</v>
      </c>
      <c r="F38" s="191" t="s">
        <v>151</v>
      </c>
      <c r="G38" s="166">
        <v>176.0</v>
      </c>
      <c r="H38" s="149">
        <v>1.57</v>
      </c>
      <c r="I38" s="151">
        <v>280.0</v>
      </c>
      <c r="J38" s="167"/>
      <c r="K38" s="168"/>
      <c r="L38" s="169"/>
      <c r="M38" s="170"/>
      <c r="N38" s="171"/>
      <c r="O38" s="172"/>
      <c r="P38" s="173"/>
      <c r="Q38" s="174"/>
      <c r="R38" s="163"/>
      <c r="S38" s="163">
        <f t="shared" si="5"/>
        <v>0</v>
      </c>
      <c r="T38" s="163"/>
      <c r="U38" s="175">
        <f t="shared" si="6"/>
        <v>0</v>
      </c>
    </row>
    <row r="39" ht="80.25" customHeight="1">
      <c r="A39" s="127"/>
      <c r="B39" s="195" t="s">
        <v>152</v>
      </c>
      <c r="C39" s="162"/>
      <c r="D39" s="163">
        <v>1.0</v>
      </c>
      <c r="E39" s="163" t="s">
        <v>153</v>
      </c>
      <c r="F39" s="191" t="s">
        <v>154</v>
      </c>
      <c r="G39" s="166">
        <v>200.0</v>
      </c>
      <c r="H39" s="149">
        <v>1.57</v>
      </c>
      <c r="I39" s="151">
        <v>315.0</v>
      </c>
      <c r="J39" s="167"/>
      <c r="K39" s="168"/>
      <c r="L39" s="169"/>
      <c r="M39" s="170"/>
      <c r="N39" s="171"/>
      <c r="O39" s="172"/>
      <c r="P39" s="173"/>
      <c r="Q39" s="174"/>
      <c r="R39" s="163"/>
      <c r="S39" s="163">
        <f t="shared" si="5"/>
        <v>0</v>
      </c>
      <c r="T39" s="163"/>
      <c r="U39" s="175">
        <f t="shared" si="6"/>
        <v>0</v>
      </c>
    </row>
    <row r="40" ht="80.25" customHeight="1">
      <c r="A40" s="127"/>
      <c r="B40" s="195" t="s">
        <v>155</v>
      </c>
      <c r="C40" s="162"/>
      <c r="D40" s="163">
        <v>1.0</v>
      </c>
      <c r="E40" s="163" t="s">
        <v>156</v>
      </c>
      <c r="F40" s="191" t="s">
        <v>157</v>
      </c>
      <c r="G40" s="166">
        <v>200.0</v>
      </c>
      <c r="H40" s="149">
        <v>1.57</v>
      </c>
      <c r="I40" s="151">
        <v>315.0</v>
      </c>
      <c r="J40" s="167"/>
      <c r="K40" s="168"/>
      <c r="L40" s="169"/>
      <c r="M40" s="170"/>
      <c r="N40" s="171"/>
      <c r="O40" s="172"/>
      <c r="P40" s="173"/>
      <c r="Q40" s="174"/>
      <c r="R40" s="163"/>
      <c r="S40" s="163">
        <f t="shared" si="5"/>
        <v>0</v>
      </c>
      <c r="T40" s="163"/>
      <c r="U40" s="175">
        <f t="shared" si="6"/>
        <v>0</v>
      </c>
    </row>
    <row r="41" ht="81.75" customHeight="1">
      <c r="A41" s="127"/>
      <c r="B41" s="195" t="s">
        <v>158</v>
      </c>
      <c r="C41" s="162"/>
      <c r="D41" s="163">
        <v>1.0</v>
      </c>
      <c r="E41" s="163" t="s">
        <v>159</v>
      </c>
      <c r="F41" s="191" t="s">
        <v>160</v>
      </c>
      <c r="G41" s="166">
        <v>222.0</v>
      </c>
      <c r="H41" s="149">
        <v>1.57</v>
      </c>
      <c r="I41" s="151">
        <v>350.0</v>
      </c>
      <c r="J41" s="167"/>
      <c r="K41" s="168"/>
      <c r="L41" s="169"/>
      <c r="M41" s="170"/>
      <c r="N41" s="171"/>
      <c r="O41" s="172"/>
      <c r="P41" s="173"/>
      <c r="Q41" s="174"/>
      <c r="R41" s="163"/>
      <c r="S41" s="163">
        <f t="shared" si="5"/>
        <v>0</v>
      </c>
      <c r="T41" s="163"/>
      <c r="U41" s="175">
        <f t="shared" si="6"/>
        <v>0</v>
      </c>
    </row>
    <row r="42" ht="84.75" customHeight="1">
      <c r="A42" s="127"/>
      <c r="B42" s="195" t="s">
        <v>161</v>
      </c>
      <c r="C42" s="162"/>
      <c r="D42" s="163">
        <v>1.0</v>
      </c>
      <c r="E42" s="163" t="s">
        <v>162</v>
      </c>
      <c r="F42" s="191" t="s">
        <v>163</v>
      </c>
      <c r="G42" s="166">
        <v>228.0</v>
      </c>
      <c r="H42" s="149">
        <v>1.57</v>
      </c>
      <c r="I42" s="151">
        <v>360.0</v>
      </c>
      <c r="J42" s="167"/>
      <c r="K42" s="168"/>
      <c r="L42" s="169"/>
      <c r="M42" s="170"/>
      <c r="N42" s="171"/>
      <c r="O42" s="172"/>
      <c r="P42" s="173"/>
      <c r="Q42" s="174"/>
      <c r="R42" s="163"/>
      <c r="S42" s="163">
        <f t="shared" si="5"/>
        <v>0</v>
      </c>
      <c r="T42" s="163"/>
      <c r="U42" s="175">
        <f t="shared" si="6"/>
        <v>0</v>
      </c>
    </row>
    <row r="43" ht="93.0" customHeight="1">
      <c r="A43" s="127"/>
      <c r="B43" s="195" t="s">
        <v>164</v>
      </c>
      <c r="C43" s="162"/>
      <c r="D43" s="163">
        <v>1.0</v>
      </c>
      <c r="E43" s="163" t="s">
        <v>165</v>
      </c>
      <c r="F43" s="191" t="s">
        <v>166</v>
      </c>
      <c r="G43" s="166">
        <v>234.0</v>
      </c>
      <c r="H43" s="149">
        <v>1.57</v>
      </c>
      <c r="I43" s="151">
        <v>370.0</v>
      </c>
      <c r="J43" s="167"/>
      <c r="K43" s="168"/>
      <c r="L43" s="169"/>
      <c r="M43" s="197"/>
      <c r="N43" s="171"/>
      <c r="O43" s="198"/>
      <c r="P43" s="199"/>
      <c r="Q43" s="174"/>
      <c r="R43" s="163"/>
      <c r="S43" s="163">
        <f t="shared" si="5"/>
        <v>0</v>
      </c>
      <c r="T43" s="163"/>
      <c r="U43" s="175">
        <f t="shared" si="6"/>
        <v>0</v>
      </c>
    </row>
    <row r="44" ht="21.0" customHeight="1">
      <c r="A44" s="127"/>
      <c r="G44" s="36"/>
      <c r="I44" s="36"/>
      <c r="U44" s="36"/>
    </row>
    <row r="45" ht="12.0" customHeight="1">
      <c r="A45" s="127"/>
      <c r="G45" s="1"/>
      <c r="I45" s="36"/>
      <c r="U45" s="36"/>
    </row>
    <row r="46" ht="12.75" customHeight="1">
      <c r="A46" s="127"/>
      <c r="G46" s="1"/>
      <c r="I46" s="36"/>
      <c r="U46" s="36"/>
    </row>
    <row r="47" ht="54.75" customHeight="1">
      <c r="A47" s="127"/>
      <c r="B47" s="200" t="s">
        <v>167</v>
      </c>
      <c r="C47" s="129"/>
      <c r="D47" s="194">
        <f>SUM(D48:D54)</f>
        <v>15</v>
      </c>
      <c r="E47" s="179"/>
      <c r="F47" s="132"/>
      <c r="G47" s="133">
        <v>1865.0</v>
      </c>
      <c r="H47" s="179"/>
      <c r="I47" s="133">
        <f>sum(I48:I54)</f>
        <v>3270</v>
      </c>
      <c r="J47" s="201"/>
      <c r="K47" s="202"/>
      <c r="L47" s="203"/>
      <c r="M47" s="204"/>
      <c r="N47" s="205"/>
      <c r="O47" s="206"/>
      <c r="P47" s="207"/>
      <c r="Q47" s="208"/>
      <c r="R47" s="194"/>
      <c r="S47" s="143">
        <f>SUM(J47:R47)*D47</f>
        <v>0</v>
      </c>
      <c r="T47" s="194"/>
      <c r="U47" s="144">
        <f>SUM(J47:R47)*I47</f>
        <v>0</v>
      </c>
    </row>
    <row r="48" ht="99.75" customHeight="1">
      <c r="A48" s="127"/>
      <c r="B48" s="209" t="s">
        <v>168</v>
      </c>
      <c r="C48" s="196"/>
      <c r="D48" s="147">
        <v>2.0</v>
      </c>
      <c r="E48" s="148" t="s">
        <v>169</v>
      </c>
      <c r="F48" s="149" t="s">
        <v>170</v>
      </c>
      <c r="G48" s="150">
        <v>275.0</v>
      </c>
      <c r="H48" s="149">
        <v>1.57</v>
      </c>
      <c r="I48" s="151">
        <v>435.0</v>
      </c>
      <c r="J48" s="152"/>
      <c r="K48" s="153"/>
      <c r="L48" s="154"/>
      <c r="M48" s="155"/>
      <c r="N48" s="156"/>
      <c r="O48" s="157"/>
      <c r="P48" s="158"/>
      <c r="Q48" s="159"/>
      <c r="R48" s="147"/>
      <c r="S48" s="147">
        <f t="shared" ref="S48:S54" si="7">SUM(J48:R48)</f>
        <v>0</v>
      </c>
      <c r="T48" s="147"/>
      <c r="U48" s="160">
        <f t="shared" ref="U48:U54" si="8">S48*I48</f>
        <v>0</v>
      </c>
    </row>
    <row r="49" ht="99.75" customHeight="1">
      <c r="A49" s="127"/>
      <c r="B49" s="209" t="s">
        <v>171</v>
      </c>
      <c r="C49" s="162"/>
      <c r="D49" s="163">
        <v>2.0</v>
      </c>
      <c r="E49" s="164" t="s">
        <v>172</v>
      </c>
      <c r="F49" s="165" t="s">
        <v>173</v>
      </c>
      <c r="G49" s="150">
        <v>275.0</v>
      </c>
      <c r="H49" s="149">
        <v>1.57</v>
      </c>
      <c r="I49" s="151">
        <v>435.0</v>
      </c>
      <c r="J49" s="167"/>
      <c r="K49" s="168"/>
      <c r="L49" s="169"/>
      <c r="M49" s="170"/>
      <c r="N49" s="171"/>
      <c r="O49" s="172"/>
      <c r="P49" s="173"/>
      <c r="Q49" s="174"/>
      <c r="R49" s="163"/>
      <c r="S49" s="163">
        <f t="shared" si="7"/>
        <v>0</v>
      </c>
      <c r="T49" s="163"/>
      <c r="U49" s="175">
        <f t="shared" si="8"/>
        <v>0</v>
      </c>
    </row>
    <row r="50" ht="99.75" customHeight="1">
      <c r="A50" s="127"/>
      <c r="B50" s="209" t="s">
        <v>174</v>
      </c>
      <c r="C50" s="162"/>
      <c r="D50" s="163">
        <v>2.0</v>
      </c>
      <c r="E50" s="164" t="s">
        <v>175</v>
      </c>
      <c r="F50" s="165" t="s">
        <v>176</v>
      </c>
      <c r="G50" s="150">
        <v>275.0</v>
      </c>
      <c r="H50" s="149">
        <v>1.57</v>
      </c>
      <c r="I50" s="151">
        <v>435.0</v>
      </c>
      <c r="J50" s="167"/>
      <c r="K50" s="168"/>
      <c r="L50" s="169"/>
      <c r="M50" s="170"/>
      <c r="N50" s="171"/>
      <c r="O50" s="172"/>
      <c r="P50" s="173"/>
      <c r="Q50" s="174"/>
      <c r="R50" s="163"/>
      <c r="S50" s="163">
        <f t="shared" si="7"/>
        <v>0</v>
      </c>
      <c r="T50" s="163"/>
      <c r="U50" s="175">
        <f t="shared" si="8"/>
        <v>0</v>
      </c>
    </row>
    <row r="51" ht="99.75" customHeight="1">
      <c r="A51" s="127"/>
      <c r="B51" s="209" t="s">
        <v>177</v>
      </c>
      <c r="C51" s="162"/>
      <c r="D51" s="163">
        <v>2.0</v>
      </c>
      <c r="E51" s="164" t="s">
        <v>172</v>
      </c>
      <c r="F51" s="165" t="s">
        <v>178</v>
      </c>
      <c r="G51" s="150">
        <v>275.0</v>
      </c>
      <c r="H51" s="149">
        <v>1.57</v>
      </c>
      <c r="I51" s="151">
        <v>435.0</v>
      </c>
      <c r="J51" s="167"/>
      <c r="K51" s="168"/>
      <c r="L51" s="169"/>
      <c r="M51" s="170"/>
      <c r="N51" s="171"/>
      <c r="O51" s="172"/>
      <c r="P51" s="173"/>
      <c r="Q51" s="174"/>
      <c r="R51" s="163"/>
      <c r="S51" s="163">
        <f t="shared" si="7"/>
        <v>0</v>
      </c>
      <c r="T51" s="163"/>
      <c r="U51" s="175">
        <f t="shared" si="8"/>
        <v>0</v>
      </c>
    </row>
    <row r="52" ht="99.75" customHeight="1">
      <c r="A52" s="127"/>
      <c r="B52" s="209" t="s">
        <v>179</v>
      </c>
      <c r="C52" s="162"/>
      <c r="D52" s="163">
        <v>2.0</v>
      </c>
      <c r="E52" s="164" t="s">
        <v>180</v>
      </c>
      <c r="F52" s="165" t="s">
        <v>181</v>
      </c>
      <c r="G52" s="150">
        <v>275.0</v>
      </c>
      <c r="H52" s="149">
        <v>1.57</v>
      </c>
      <c r="I52" s="151">
        <v>435.0</v>
      </c>
      <c r="J52" s="167"/>
      <c r="K52" s="168"/>
      <c r="L52" s="169"/>
      <c r="M52" s="170"/>
      <c r="N52" s="171"/>
      <c r="O52" s="172"/>
      <c r="P52" s="173"/>
      <c r="Q52" s="174"/>
      <c r="R52" s="163"/>
      <c r="S52" s="163">
        <f t="shared" si="7"/>
        <v>0</v>
      </c>
      <c r="T52" s="163"/>
      <c r="U52" s="175">
        <f t="shared" si="8"/>
        <v>0</v>
      </c>
    </row>
    <row r="53" ht="99.75" customHeight="1">
      <c r="A53" s="127"/>
      <c r="B53" s="209" t="s">
        <v>182</v>
      </c>
      <c r="C53" s="162"/>
      <c r="D53" s="163">
        <v>2.0</v>
      </c>
      <c r="E53" s="164" t="s">
        <v>183</v>
      </c>
      <c r="F53" s="165" t="s">
        <v>184</v>
      </c>
      <c r="G53" s="150">
        <v>275.0</v>
      </c>
      <c r="H53" s="149">
        <v>1.57</v>
      </c>
      <c r="I53" s="151">
        <v>435.0</v>
      </c>
      <c r="J53" s="167"/>
      <c r="K53" s="168"/>
      <c r="L53" s="169"/>
      <c r="M53" s="170"/>
      <c r="N53" s="171"/>
      <c r="O53" s="172"/>
      <c r="P53" s="173"/>
      <c r="Q53" s="174"/>
      <c r="R53" s="163"/>
      <c r="S53" s="163">
        <f t="shared" si="7"/>
        <v>0</v>
      </c>
      <c r="T53" s="163"/>
      <c r="U53" s="175">
        <f t="shared" si="8"/>
        <v>0</v>
      </c>
    </row>
    <row r="54" ht="99.75" customHeight="1">
      <c r="A54" s="127"/>
      <c r="B54" s="209" t="s">
        <v>185</v>
      </c>
      <c r="C54" s="162"/>
      <c r="D54" s="163">
        <v>3.0</v>
      </c>
      <c r="E54" s="164" t="s">
        <v>186</v>
      </c>
      <c r="F54" s="165" t="s">
        <v>187</v>
      </c>
      <c r="G54" s="166">
        <v>420.0</v>
      </c>
      <c r="H54" s="149">
        <v>1.57</v>
      </c>
      <c r="I54" s="151">
        <v>660.0</v>
      </c>
      <c r="J54" s="167"/>
      <c r="K54" s="168"/>
      <c r="L54" s="169"/>
      <c r="M54" s="170"/>
      <c r="N54" s="171"/>
      <c r="O54" s="172"/>
      <c r="P54" s="173"/>
      <c r="Q54" s="174"/>
      <c r="R54" s="163"/>
      <c r="S54" s="163">
        <f t="shared" si="7"/>
        <v>0</v>
      </c>
      <c r="T54" s="163"/>
      <c r="U54" s="175">
        <f t="shared" si="8"/>
        <v>0</v>
      </c>
    </row>
    <row r="55" ht="24.75" customHeight="1">
      <c r="A55" s="127"/>
      <c r="I55" s="1"/>
      <c r="J55" s="147">
        <f t="shared" ref="J55:T55" si="9">SUM(J7:J54)</f>
        <v>0</v>
      </c>
      <c r="K55" s="147">
        <f t="shared" si="9"/>
        <v>0</v>
      </c>
      <c r="L55" s="147">
        <f t="shared" si="9"/>
        <v>0</v>
      </c>
      <c r="M55" s="147">
        <f t="shared" si="9"/>
        <v>0</v>
      </c>
      <c r="N55" s="147">
        <f t="shared" si="9"/>
        <v>0</v>
      </c>
      <c r="O55" s="147">
        <f t="shared" si="9"/>
        <v>0</v>
      </c>
      <c r="P55" s="147">
        <f t="shared" si="9"/>
        <v>0</v>
      </c>
      <c r="Q55" s="147">
        <f t="shared" si="9"/>
        <v>0</v>
      </c>
      <c r="R55" s="147">
        <f t="shared" si="9"/>
        <v>0</v>
      </c>
      <c r="S55" s="147">
        <f t="shared" si="9"/>
        <v>0</v>
      </c>
      <c r="T55" s="147">
        <f t="shared" si="9"/>
        <v>0</v>
      </c>
      <c r="U55" s="210">
        <f>SUM(U6:U54)</f>
        <v>0</v>
      </c>
    </row>
    <row r="56" ht="15.75" customHeight="1">
      <c r="A56" s="127"/>
      <c r="I56" s="1"/>
      <c r="U56" s="36"/>
    </row>
    <row r="57" ht="15.75" customHeight="1">
      <c r="A57" s="127"/>
      <c r="I57" s="1"/>
      <c r="U57" s="36"/>
    </row>
    <row r="58" ht="15.75" customHeight="1">
      <c r="A58" s="127"/>
      <c r="I58" s="1"/>
      <c r="U58" s="36"/>
    </row>
    <row r="59" ht="15.75" customHeight="1">
      <c r="A59" s="127"/>
      <c r="I59" s="1"/>
      <c r="U59" s="36"/>
    </row>
    <row r="60" ht="15.75" customHeight="1">
      <c r="A60" s="127"/>
      <c r="I60" s="1"/>
      <c r="U60" s="36"/>
    </row>
    <row r="61" ht="15.75" customHeight="1">
      <c r="A61" s="127"/>
      <c r="I61" s="1"/>
      <c r="U61" s="36"/>
    </row>
    <row r="62" ht="15.75" customHeight="1">
      <c r="A62" s="127"/>
      <c r="I62" s="1"/>
      <c r="U62" s="36"/>
    </row>
    <row r="63" ht="15.75" customHeight="1">
      <c r="A63" s="127"/>
      <c r="I63" s="1"/>
      <c r="U63" s="36"/>
    </row>
    <row r="64" ht="15.75" customHeight="1">
      <c r="A64" s="127"/>
      <c r="I64" s="1"/>
      <c r="U64" s="36"/>
    </row>
    <row r="65" ht="15.75" customHeight="1">
      <c r="A65" s="127"/>
      <c r="I65" s="1"/>
      <c r="U65" s="36"/>
    </row>
    <row r="66" ht="15.75" customHeight="1">
      <c r="I66" s="1"/>
      <c r="U66" s="36"/>
    </row>
    <row r="67" ht="15.75" customHeight="1">
      <c r="I67" s="1"/>
      <c r="U67" s="36"/>
    </row>
    <row r="68" ht="15.75" customHeight="1">
      <c r="I68" s="1"/>
      <c r="U68" s="36"/>
    </row>
    <row r="69" ht="15.75" customHeight="1">
      <c r="I69" s="1"/>
      <c r="U69" s="36"/>
    </row>
    <row r="70" ht="15.75" customHeight="1">
      <c r="I70" s="1"/>
      <c r="U70" s="36"/>
    </row>
    <row r="71" ht="15.75" customHeight="1">
      <c r="I71" s="1"/>
      <c r="U71" s="36"/>
    </row>
    <row r="72" ht="15.75" customHeight="1">
      <c r="I72" s="1"/>
      <c r="U72" s="36"/>
    </row>
    <row r="73" ht="15.75" customHeight="1">
      <c r="I73" s="1"/>
      <c r="U73" s="36"/>
    </row>
    <row r="74" ht="15.75" customHeight="1">
      <c r="I74" s="1"/>
      <c r="U74" s="36"/>
    </row>
    <row r="75" ht="15.75" customHeight="1">
      <c r="I75" s="1"/>
      <c r="U75" s="36"/>
    </row>
    <row r="76" ht="15.75" customHeight="1">
      <c r="I76" s="1"/>
      <c r="U76" s="36"/>
    </row>
    <row r="77" ht="15.75" customHeight="1">
      <c r="I77" s="1"/>
      <c r="U77" s="36"/>
    </row>
    <row r="78" ht="15.75" customHeight="1">
      <c r="I78" s="1"/>
      <c r="U78" s="36"/>
    </row>
    <row r="79" ht="15.75" customHeight="1">
      <c r="I79" s="1"/>
      <c r="U79" s="36"/>
    </row>
    <row r="80" ht="15.75" customHeight="1">
      <c r="I80" s="1"/>
      <c r="U80" s="36"/>
    </row>
    <row r="81" ht="15.75" customHeight="1">
      <c r="I81" s="1"/>
      <c r="U81" s="36"/>
    </row>
    <row r="82" ht="15.75" customHeight="1">
      <c r="I82" s="1"/>
      <c r="U82" s="36"/>
    </row>
    <row r="83" ht="15.75" customHeight="1">
      <c r="I83" s="1"/>
      <c r="U83" s="36"/>
    </row>
    <row r="84" ht="15.75" customHeight="1">
      <c r="I84" s="1"/>
      <c r="U84" s="36"/>
    </row>
    <row r="85" ht="15.75" customHeight="1">
      <c r="I85" s="1"/>
      <c r="U85" s="36"/>
    </row>
    <row r="86" ht="15.75" customHeight="1">
      <c r="I86" s="1"/>
      <c r="U86" s="36"/>
    </row>
    <row r="87" ht="15.75" customHeight="1">
      <c r="I87" s="1"/>
      <c r="U87" s="36"/>
    </row>
    <row r="88" ht="15.75" customHeight="1">
      <c r="I88" s="1"/>
      <c r="U88" s="36"/>
    </row>
    <row r="89" ht="15.75" customHeight="1">
      <c r="I89" s="1"/>
      <c r="U89" s="36"/>
    </row>
    <row r="90" ht="15.75" customHeight="1">
      <c r="I90" s="1"/>
      <c r="U90" s="36"/>
    </row>
    <row r="91" ht="15.75" customHeight="1">
      <c r="I91" s="1"/>
      <c r="U91" s="36"/>
    </row>
    <row r="92" ht="15.75" customHeight="1">
      <c r="I92" s="1"/>
      <c r="U92" s="36"/>
    </row>
    <row r="93" ht="15.75" customHeight="1">
      <c r="I93" s="1"/>
      <c r="U93" s="36"/>
    </row>
    <row r="94" ht="15.75" customHeight="1">
      <c r="I94" s="1"/>
      <c r="U94" s="36"/>
    </row>
    <row r="95" ht="15.75" customHeight="1">
      <c r="I95" s="1"/>
      <c r="U95" s="36"/>
    </row>
    <row r="96" ht="15.75" customHeight="1">
      <c r="I96" s="1"/>
      <c r="U96" s="36"/>
    </row>
    <row r="97" ht="15.75" customHeight="1">
      <c r="I97" s="1"/>
      <c r="U97" s="36"/>
    </row>
    <row r="98" ht="15.75" customHeight="1">
      <c r="I98" s="1"/>
      <c r="U98" s="36"/>
    </row>
    <row r="99" ht="15.75" customHeight="1">
      <c r="I99" s="1"/>
      <c r="U99" s="36"/>
    </row>
    <row r="100" ht="15.75" customHeight="1">
      <c r="I100" s="1"/>
      <c r="U100" s="36"/>
    </row>
    <row r="101" ht="15.75" customHeight="1">
      <c r="I101" s="1"/>
      <c r="U101" s="36"/>
    </row>
    <row r="102" ht="15.75" customHeight="1">
      <c r="I102" s="1"/>
      <c r="U102" s="36"/>
    </row>
    <row r="103" ht="15.75" customHeight="1">
      <c r="I103" s="1"/>
      <c r="U103" s="36"/>
    </row>
    <row r="104" ht="15.75" customHeight="1">
      <c r="I104" s="1"/>
      <c r="U104" s="36"/>
    </row>
    <row r="105" ht="15.75" customHeight="1">
      <c r="I105" s="1"/>
      <c r="U105" s="36"/>
    </row>
    <row r="106" ht="15.75" customHeight="1">
      <c r="I106" s="1"/>
      <c r="U106" s="36"/>
    </row>
    <row r="107" ht="15.75" customHeight="1">
      <c r="I107" s="1"/>
      <c r="U107" s="36"/>
    </row>
    <row r="108" ht="15.75" customHeight="1">
      <c r="I108" s="1"/>
      <c r="U108" s="36"/>
    </row>
    <row r="109" ht="15.75" customHeight="1">
      <c r="I109" s="1"/>
      <c r="U109" s="36"/>
    </row>
    <row r="110" ht="15.75" customHeight="1">
      <c r="I110" s="1"/>
      <c r="U110" s="36"/>
    </row>
    <row r="111" ht="15.75" customHeight="1">
      <c r="I111" s="1"/>
      <c r="U111" s="36"/>
    </row>
    <row r="112" ht="15.75" customHeight="1">
      <c r="I112" s="1"/>
      <c r="U112" s="36"/>
    </row>
    <row r="113" ht="15.75" customHeight="1">
      <c r="I113" s="1"/>
      <c r="U113" s="36"/>
    </row>
    <row r="114" ht="15.75" customHeight="1">
      <c r="I114" s="1"/>
      <c r="U114" s="36"/>
    </row>
    <row r="115" ht="15.75" customHeight="1">
      <c r="I115" s="1"/>
      <c r="U115" s="36"/>
    </row>
    <row r="116" ht="15.75" customHeight="1">
      <c r="I116" s="1"/>
      <c r="U116" s="36"/>
    </row>
    <row r="117" ht="15.75" customHeight="1">
      <c r="I117" s="1"/>
      <c r="U117" s="36"/>
    </row>
    <row r="118" ht="15.75" customHeight="1">
      <c r="I118" s="1"/>
      <c r="U118" s="36"/>
    </row>
    <row r="119" ht="15.75" customHeight="1">
      <c r="I119" s="1"/>
      <c r="U119" s="36"/>
    </row>
    <row r="120" ht="15.75" customHeight="1">
      <c r="I120" s="1"/>
      <c r="U120" s="36"/>
    </row>
    <row r="121" ht="15.75" customHeight="1">
      <c r="I121" s="1"/>
      <c r="U121" s="36"/>
    </row>
    <row r="122" ht="15.75" customHeight="1">
      <c r="I122" s="1"/>
      <c r="U122" s="36"/>
    </row>
    <row r="123" ht="15.75" customHeight="1">
      <c r="I123" s="1"/>
      <c r="U123" s="36"/>
    </row>
    <row r="124" ht="15.75" customHeight="1">
      <c r="I124" s="1"/>
      <c r="U124" s="36"/>
    </row>
    <row r="125" ht="15.75" customHeight="1">
      <c r="I125" s="1"/>
      <c r="U125" s="36"/>
    </row>
    <row r="126" ht="15.75" customHeight="1">
      <c r="I126" s="1"/>
      <c r="U126" s="36"/>
    </row>
    <row r="127" ht="15.75" customHeight="1">
      <c r="I127" s="1"/>
      <c r="U127" s="36"/>
    </row>
    <row r="128" ht="15.75" customHeight="1">
      <c r="I128" s="1"/>
      <c r="U128" s="36"/>
    </row>
    <row r="129" ht="15.75" customHeight="1">
      <c r="I129" s="1"/>
      <c r="U129" s="36"/>
    </row>
    <row r="130" ht="15.75" customHeight="1">
      <c r="I130" s="1"/>
      <c r="U130" s="36"/>
    </row>
    <row r="131" ht="15.75" customHeight="1">
      <c r="I131" s="1"/>
      <c r="U131" s="36"/>
    </row>
    <row r="132" ht="15.75" customHeight="1">
      <c r="I132" s="1"/>
      <c r="U132" s="36"/>
    </row>
    <row r="133" ht="15.75" customHeight="1">
      <c r="I133" s="1"/>
      <c r="U133" s="36"/>
    </row>
    <row r="134" ht="15.75" customHeight="1">
      <c r="I134" s="1"/>
      <c r="U134" s="36"/>
    </row>
    <row r="135" ht="15.75" customHeight="1">
      <c r="I135" s="1"/>
      <c r="U135" s="36"/>
    </row>
    <row r="136" ht="15.75" customHeight="1">
      <c r="I136" s="1"/>
      <c r="U136" s="36"/>
    </row>
    <row r="137" ht="15.75" customHeight="1">
      <c r="I137" s="1"/>
      <c r="U137" s="36"/>
    </row>
    <row r="138" ht="15.75" customHeight="1">
      <c r="I138" s="1"/>
      <c r="U138" s="36"/>
    </row>
    <row r="139" ht="15.75" customHeight="1">
      <c r="I139" s="1"/>
      <c r="U139" s="36"/>
    </row>
    <row r="140" ht="15.75" customHeight="1">
      <c r="I140" s="1"/>
      <c r="U140" s="36"/>
    </row>
    <row r="141" ht="15.75" customHeight="1">
      <c r="I141" s="1"/>
      <c r="U141" s="36"/>
    </row>
    <row r="142" ht="15.75" customHeight="1">
      <c r="I142" s="1"/>
      <c r="U142" s="36"/>
    </row>
    <row r="143" ht="15.75" customHeight="1">
      <c r="I143" s="1"/>
      <c r="U143" s="36"/>
    </row>
    <row r="144" ht="15.75" customHeight="1">
      <c r="I144" s="1"/>
      <c r="U144" s="36"/>
    </row>
    <row r="145" ht="15.75" customHeight="1">
      <c r="I145" s="1"/>
      <c r="U145" s="36"/>
    </row>
    <row r="146" ht="15.75" customHeight="1">
      <c r="I146" s="1"/>
      <c r="U146" s="36"/>
    </row>
    <row r="147" ht="15.75" customHeight="1">
      <c r="I147" s="1"/>
      <c r="U147" s="36"/>
    </row>
    <row r="148" ht="15.75" customHeight="1">
      <c r="I148" s="1"/>
      <c r="U148" s="36"/>
    </row>
    <row r="149" ht="15.75" customHeight="1">
      <c r="I149" s="1"/>
      <c r="U149" s="36"/>
    </row>
    <row r="150" ht="15.75" customHeight="1">
      <c r="I150" s="1"/>
      <c r="U150" s="36"/>
    </row>
    <row r="151" ht="15.75" customHeight="1">
      <c r="I151" s="1"/>
      <c r="U151" s="36"/>
    </row>
    <row r="152" ht="15.75" customHeight="1">
      <c r="I152" s="1"/>
      <c r="U152" s="36"/>
    </row>
    <row r="153" ht="15.75" customHeight="1">
      <c r="I153" s="1"/>
      <c r="U153" s="36"/>
    </row>
    <row r="154" ht="15.75" customHeight="1">
      <c r="I154" s="1"/>
      <c r="U154" s="36"/>
    </row>
    <row r="155" ht="15.75" customHeight="1">
      <c r="I155" s="1"/>
      <c r="U155" s="36"/>
    </row>
    <row r="156" ht="15.75" customHeight="1">
      <c r="I156" s="1"/>
      <c r="U156" s="36"/>
    </row>
    <row r="157" ht="15.75" customHeight="1">
      <c r="I157" s="1"/>
      <c r="U157" s="36"/>
    </row>
    <row r="158" ht="15.75" customHeight="1">
      <c r="I158" s="1"/>
      <c r="U158" s="36"/>
    </row>
    <row r="159" ht="15.75" customHeight="1">
      <c r="I159" s="1"/>
      <c r="U159" s="36"/>
    </row>
    <row r="160" ht="15.75" customHeight="1">
      <c r="I160" s="1"/>
      <c r="U160" s="36"/>
    </row>
    <row r="161" ht="15.75" customHeight="1">
      <c r="I161" s="1"/>
      <c r="U161" s="36"/>
    </row>
    <row r="162" ht="15.75" customHeight="1">
      <c r="I162" s="1"/>
      <c r="U162" s="36"/>
    </row>
    <row r="163" ht="15.75" customHeight="1">
      <c r="I163" s="1"/>
      <c r="U163" s="36"/>
    </row>
    <row r="164" ht="15.75" customHeight="1">
      <c r="I164" s="1"/>
      <c r="U164" s="36"/>
    </row>
    <row r="165" ht="15.75" customHeight="1">
      <c r="I165" s="1"/>
      <c r="U165" s="36"/>
    </row>
    <row r="166" ht="15.75" customHeight="1">
      <c r="I166" s="1"/>
      <c r="U166" s="36"/>
    </row>
    <row r="167" ht="15.75" customHeight="1">
      <c r="I167" s="1"/>
      <c r="U167" s="36"/>
    </row>
    <row r="168" ht="15.75" customHeight="1">
      <c r="I168" s="1"/>
      <c r="U168" s="36"/>
    </row>
    <row r="169" ht="15.75" customHeight="1">
      <c r="I169" s="1"/>
      <c r="U169" s="36"/>
    </row>
    <row r="170" ht="15.75" customHeight="1">
      <c r="I170" s="1"/>
      <c r="U170" s="36"/>
    </row>
    <row r="171" ht="15.75" customHeight="1">
      <c r="I171" s="1"/>
      <c r="U171" s="36"/>
    </row>
    <row r="172" ht="15.75" customHeight="1">
      <c r="I172" s="1"/>
      <c r="U172" s="36"/>
    </row>
    <row r="173" ht="15.75" customHeight="1">
      <c r="I173" s="1"/>
      <c r="U173" s="36"/>
    </row>
    <row r="174" ht="15.75" customHeight="1">
      <c r="I174" s="1"/>
      <c r="U174" s="36"/>
    </row>
    <row r="175" ht="15.75" customHeight="1">
      <c r="I175" s="1"/>
      <c r="U175" s="36"/>
    </row>
    <row r="176" ht="15.75" customHeight="1">
      <c r="I176" s="1"/>
      <c r="U176" s="36"/>
    </row>
    <row r="177" ht="15.75" customHeight="1">
      <c r="I177" s="1"/>
      <c r="U177" s="36"/>
    </row>
    <row r="178" ht="15.75" customHeight="1">
      <c r="I178" s="1"/>
      <c r="U178" s="36"/>
    </row>
    <row r="179" ht="15.75" customHeight="1">
      <c r="I179" s="1"/>
      <c r="U179" s="36"/>
    </row>
    <row r="180" ht="15.75" customHeight="1">
      <c r="I180" s="1"/>
      <c r="U180" s="36"/>
    </row>
    <row r="181" ht="15.75" customHeight="1">
      <c r="I181" s="1"/>
      <c r="U181" s="36"/>
    </row>
    <row r="182" ht="15.75" customHeight="1">
      <c r="I182" s="1"/>
      <c r="U182" s="36"/>
    </row>
    <row r="183" ht="15.75" customHeight="1">
      <c r="I183" s="1"/>
      <c r="U183" s="36"/>
    </row>
    <row r="184" ht="15.75" customHeight="1">
      <c r="I184" s="1"/>
      <c r="U184" s="36"/>
    </row>
    <row r="185" ht="15.75" customHeight="1">
      <c r="I185" s="1"/>
      <c r="U185" s="36"/>
    </row>
    <row r="186" ht="15.75" customHeight="1">
      <c r="I186" s="1"/>
      <c r="U186" s="36"/>
    </row>
    <row r="187" ht="15.75" customHeight="1">
      <c r="I187" s="1"/>
      <c r="U187" s="36"/>
    </row>
    <row r="188" ht="15.75" customHeight="1">
      <c r="I188" s="1"/>
      <c r="U188" s="36"/>
    </row>
    <row r="189" ht="15.75" customHeight="1">
      <c r="I189" s="1"/>
      <c r="U189" s="36"/>
    </row>
    <row r="190" ht="15.75" customHeight="1">
      <c r="I190" s="1"/>
      <c r="U190" s="36"/>
    </row>
    <row r="191" ht="15.75" customHeight="1">
      <c r="I191" s="1"/>
      <c r="U191" s="36"/>
    </row>
    <row r="192" ht="15.75" customHeight="1">
      <c r="I192" s="1"/>
      <c r="U192" s="36"/>
    </row>
    <row r="193" ht="15.75" customHeight="1">
      <c r="I193" s="1"/>
      <c r="U193" s="36"/>
    </row>
    <row r="194" ht="15.75" customHeight="1">
      <c r="I194" s="1"/>
      <c r="U194" s="36"/>
    </row>
    <row r="195" ht="15.75" customHeight="1">
      <c r="I195" s="1"/>
      <c r="U195" s="36"/>
    </row>
    <row r="196" ht="15.75" customHeight="1">
      <c r="I196" s="1"/>
      <c r="U196" s="36"/>
    </row>
    <row r="197" ht="15.75" customHeight="1">
      <c r="I197" s="1"/>
      <c r="U197" s="36"/>
    </row>
    <row r="198" ht="15.75" customHeight="1">
      <c r="I198" s="1"/>
      <c r="U198" s="36"/>
    </row>
    <row r="199" ht="15.75" customHeight="1">
      <c r="I199" s="1"/>
      <c r="U199" s="36"/>
    </row>
    <row r="200" ht="15.75" customHeight="1">
      <c r="I200" s="1"/>
      <c r="U200" s="36"/>
    </row>
    <row r="201" ht="15.75" customHeight="1">
      <c r="I201" s="1"/>
      <c r="U201" s="36"/>
    </row>
    <row r="202" ht="15.75" customHeight="1">
      <c r="I202" s="1"/>
      <c r="U202" s="36"/>
    </row>
    <row r="203" ht="15.75" customHeight="1">
      <c r="I203" s="1"/>
      <c r="U203" s="36"/>
    </row>
    <row r="204" ht="15.75" customHeight="1">
      <c r="I204" s="1"/>
      <c r="U204" s="36"/>
    </row>
    <row r="205" ht="15.75" customHeight="1">
      <c r="I205" s="1"/>
      <c r="U205" s="36"/>
    </row>
    <row r="206" ht="15.75" customHeight="1">
      <c r="I206" s="1"/>
      <c r="U206" s="36"/>
    </row>
    <row r="207" ht="15.75" customHeight="1">
      <c r="I207" s="1"/>
      <c r="U207" s="36"/>
    </row>
    <row r="208" ht="15.75" customHeight="1">
      <c r="I208" s="1"/>
      <c r="U208" s="36"/>
    </row>
    <row r="209" ht="15.75" customHeight="1">
      <c r="I209" s="1"/>
      <c r="U209" s="36"/>
    </row>
    <row r="210" ht="15.75" customHeight="1">
      <c r="I210" s="1"/>
      <c r="U210" s="36"/>
    </row>
    <row r="211" ht="15.75" customHeight="1">
      <c r="I211" s="1"/>
      <c r="U211" s="36"/>
    </row>
    <row r="212" ht="15.75" customHeight="1">
      <c r="I212" s="1"/>
      <c r="U212" s="36"/>
    </row>
    <row r="213" ht="15.75" customHeight="1">
      <c r="I213" s="1"/>
      <c r="U213" s="36"/>
    </row>
    <row r="214" ht="15.75" customHeight="1">
      <c r="I214" s="1"/>
      <c r="U214" s="36"/>
    </row>
    <row r="215" ht="15.75" customHeight="1">
      <c r="I215" s="1"/>
      <c r="U215" s="36"/>
    </row>
    <row r="216" ht="15.75" customHeight="1">
      <c r="I216" s="1"/>
      <c r="U216" s="36"/>
    </row>
    <row r="217" ht="15.75" customHeight="1">
      <c r="I217" s="1"/>
      <c r="U217" s="36"/>
    </row>
    <row r="218" ht="15.75" customHeight="1">
      <c r="I218" s="1"/>
      <c r="U218" s="36"/>
    </row>
    <row r="219" ht="15.75" customHeight="1">
      <c r="I219" s="1"/>
      <c r="U219" s="36"/>
    </row>
    <row r="220" ht="15.75" customHeight="1">
      <c r="I220" s="1"/>
      <c r="U220" s="36"/>
    </row>
    <row r="221" ht="15.75" customHeight="1">
      <c r="I221" s="1"/>
      <c r="U221" s="36"/>
    </row>
    <row r="222" ht="15.75" customHeight="1">
      <c r="I222" s="1"/>
      <c r="U222" s="36"/>
    </row>
    <row r="223" ht="15.75" customHeight="1">
      <c r="I223" s="1"/>
      <c r="U223" s="36"/>
    </row>
    <row r="224" ht="15.75" customHeight="1">
      <c r="I224" s="1"/>
      <c r="U224" s="36"/>
    </row>
    <row r="225" ht="15.75" customHeight="1">
      <c r="I225" s="1"/>
      <c r="U225" s="36"/>
    </row>
    <row r="226" ht="15.75" customHeight="1">
      <c r="I226" s="1"/>
      <c r="U226" s="36"/>
    </row>
    <row r="227" ht="15.75" customHeight="1">
      <c r="I227" s="1"/>
      <c r="U227" s="36"/>
    </row>
    <row r="228" ht="15.75" customHeight="1">
      <c r="I228" s="1"/>
      <c r="U228" s="36"/>
    </row>
    <row r="229" ht="15.75" customHeight="1">
      <c r="I229" s="1"/>
      <c r="U229" s="36"/>
    </row>
    <row r="230" ht="15.75" customHeight="1">
      <c r="I230" s="1"/>
      <c r="U230" s="36"/>
    </row>
    <row r="231" ht="15.75" customHeight="1">
      <c r="I231" s="1"/>
      <c r="U231" s="36"/>
    </row>
    <row r="232" ht="15.75" customHeight="1">
      <c r="I232" s="1"/>
      <c r="U232" s="36"/>
    </row>
    <row r="233" ht="15.75" customHeight="1">
      <c r="I233" s="1"/>
      <c r="U233" s="36"/>
    </row>
    <row r="234" ht="15.75" customHeight="1">
      <c r="I234" s="1"/>
      <c r="U234" s="36"/>
    </row>
    <row r="235" ht="15.75" customHeight="1">
      <c r="I235" s="1"/>
      <c r="U235" s="36"/>
    </row>
    <row r="236" ht="15.75" customHeight="1">
      <c r="I236" s="1"/>
      <c r="U236" s="36"/>
    </row>
    <row r="237" ht="15.75" customHeight="1">
      <c r="I237" s="1"/>
      <c r="U237" s="36"/>
    </row>
    <row r="238" ht="15.75" customHeight="1">
      <c r="I238" s="1"/>
      <c r="U238" s="36"/>
    </row>
    <row r="239" ht="15.75" customHeight="1">
      <c r="I239" s="1"/>
      <c r="U239" s="36"/>
    </row>
    <row r="240" ht="15.75" customHeight="1">
      <c r="I240" s="1"/>
      <c r="U240" s="36"/>
    </row>
    <row r="241" ht="15.75" customHeight="1">
      <c r="I241" s="1"/>
      <c r="U241" s="36"/>
    </row>
    <row r="242" ht="15.75" customHeight="1">
      <c r="I242" s="1"/>
      <c r="U242" s="36"/>
    </row>
    <row r="243" ht="15.75" customHeight="1">
      <c r="I243" s="1"/>
      <c r="U243" s="36"/>
    </row>
    <row r="244" ht="15.75" customHeight="1">
      <c r="I244" s="1"/>
      <c r="U244" s="36"/>
    </row>
    <row r="245" ht="15.75" customHeight="1">
      <c r="I245" s="1"/>
      <c r="U245" s="36"/>
    </row>
    <row r="246" ht="15.75" customHeight="1">
      <c r="I246" s="1"/>
      <c r="U246" s="36"/>
    </row>
    <row r="247" ht="15.75" customHeight="1">
      <c r="I247" s="1"/>
      <c r="U247" s="36"/>
    </row>
    <row r="248" ht="15.75" customHeight="1">
      <c r="I248" s="1"/>
      <c r="U248" s="36"/>
    </row>
    <row r="249" ht="15.75" customHeight="1">
      <c r="I249" s="1"/>
      <c r="U249" s="36"/>
    </row>
    <row r="250" ht="15.75" customHeight="1">
      <c r="I250" s="1"/>
      <c r="U250" s="36"/>
    </row>
    <row r="251" ht="15.75" customHeight="1">
      <c r="I251" s="1"/>
      <c r="U251" s="36"/>
    </row>
    <row r="252" ht="15.75" customHeight="1">
      <c r="I252" s="1"/>
      <c r="U252" s="36"/>
    </row>
    <row r="253" ht="15.75" customHeight="1">
      <c r="I253" s="1"/>
      <c r="U253" s="36"/>
    </row>
    <row r="254" ht="15.75" customHeight="1">
      <c r="I254" s="1"/>
      <c r="U254" s="36"/>
    </row>
    <row r="255" ht="15.75" customHeight="1">
      <c r="I255" s="1"/>
      <c r="U255" s="36"/>
    </row>
    <row r="256" ht="15.75" customHeight="1">
      <c r="I256" s="36"/>
      <c r="U256" s="36"/>
    </row>
    <row r="257" ht="15.75" customHeight="1">
      <c r="I257" s="36"/>
      <c r="U257" s="36"/>
    </row>
    <row r="258" ht="15.75" customHeight="1">
      <c r="I258" s="36"/>
      <c r="U258" s="36"/>
    </row>
    <row r="259" ht="15.75" customHeight="1">
      <c r="I259" s="36"/>
      <c r="U259" s="36"/>
    </row>
    <row r="260" ht="15.75" customHeight="1">
      <c r="I260" s="36"/>
      <c r="U260" s="36"/>
    </row>
    <row r="261" ht="15.75" customHeight="1">
      <c r="I261" s="36"/>
      <c r="U261" s="36"/>
    </row>
    <row r="262" ht="15.75" customHeight="1">
      <c r="I262" s="36"/>
      <c r="U262" s="36"/>
    </row>
    <row r="263" ht="15.75" customHeight="1">
      <c r="I263" s="36"/>
      <c r="U263" s="36"/>
    </row>
    <row r="264" ht="15.75" customHeight="1">
      <c r="I264" s="36"/>
      <c r="U264" s="36"/>
    </row>
    <row r="265" ht="15.75" customHeight="1">
      <c r="I265" s="36"/>
      <c r="U265" s="36"/>
    </row>
    <row r="266" ht="15.75" customHeight="1">
      <c r="I266" s="36"/>
      <c r="U266" s="36"/>
    </row>
    <row r="267" ht="15.75" customHeight="1">
      <c r="I267" s="36"/>
      <c r="U267" s="36"/>
    </row>
    <row r="268" ht="15.75" customHeight="1">
      <c r="I268" s="36"/>
      <c r="U268" s="36"/>
    </row>
    <row r="269" ht="15.75" customHeight="1">
      <c r="I269" s="36"/>
      <c r="U269" s="36"/>
    </row>
    <row r="270" ht="15.75" customHeight="1">
      <c r="I270" s="36"/>
      <c r="U270" s="36"/>
    </row>
    <row r="271" ht="15.75" customHeight="1">
      <c r="I271" s="36"/>
      <c r="U271" s="36"/>
    </row>
    <row r="272" ht="15.75" customHeight="1">
      <c r="I272" s="36"/>
      <c r="U272" s="36"/>
    </row>
    <row r="273" ht="15.75" customHeight="1">
      <c r="I273" s="36"/>
      <c r="U273" s="36"/>
    </row>
    <row r="274" ht="15.75" customHeight="1">
      <c r="I274" s="36"/>
      <c r="U274" s="36"/>
    </row>
    <row r="275" ht="15.75" customHeight="1">
      <c r="I275" s="36"/>
      <c r="U275" s="36"/>
    </row>
    <row r="276" ht="15.75" customHeight="1">
      <c r="I276" s="36"/>
      <c r="U276" s="36"/>
    </row>
    <row r="277" ht="15.75" customHeight="1">
      <c r="I277" s="36"/>
      <c r="U277" s="36"/>
    </row>
    <row r="278" ht="15.75" customHeight="1">
      <c r="I278" s="36"/>
      <c r="U278" s="36"/>
    </row>
    <row r="279" ht="15.75" customHeight="1">
      <c r="I279" s="36"/>
      <c r="U279" s="36"/>
    </row>
    <row r="280" ht="15.75" customHeight="1">
      <c r="I280" s="36"/>
      <c r="U280" s="36"/>
    </row>
    <row r="281" ht="15.75" customHeight="1">
      <c r="I281" s="36"/>
      <c r="U281" s="36"/>
    </row>
    <row r="282" ht="15.75" customHeight="1">
      <c r="I282" s="36"/>
      <c r="U282" s="36"/>
    </row>
    <row r="283" ht="15.75" customHeight="1">
      <c r="I283" s="36"/>
      <c r="U283" s="36"/>
    </row>
    <row r="284" ht="15.75" customHeight="1">
      <c r="I284" s="36"/>
      <c r="U284" s="36"/>
    </row>
    <row r="285" ht="15.75" customHeight="1">
      <c r="I285" s="36"/>
      <c r="U285" s="36"/>
    </row>
    <row r="286" ht="15.75" customHeight="1">
      <c r="I286" s="36"/>
      <c r="U286" s="36"/>
    </row>
    <row r="287" ht="15.75" customHeight="1">
      <c r="I287" s="36"/>
      <c r="U287" s="36"/>
    </row>
    <row r="288" ht="15.75" customHeight="1">
      <c r="I288" s="36"/>
      <c r="U288" s="36"/>
    </row>
    <row r="289" ht="15.75" customHeight="1">
      <c r="I289" s="36"/>
      <c r="U289" s="36"/>
    </row>
    <row r="290" ht="15.75" customHeight="1">
      <c r="I290" s="36"/>
      <c r="U290" s="36"/>
    </row>
    <row r="291" ht="15.75" customHeight="1">
      <c r="I291" s="36"/>
      <c r="U291" s="36"/>
    </row>
    <row r="292" ht="15.75" customHeight="1">
      <c r="I292" s="36"/>
      <c r="U292" s="36"/>
    </row>
    <row r="293" ht="15.75" customHeight="1">
      <c r="I293" s="36"/>
      <c r="U293" s="36"/>
    </row>
    <row r="294" ht="15.75" customHeight="1">
      <c r="I294" s="36"/>
      <c r="U294" s="36"/>
    </row>
    <row r="295" ht="15.75" customHeight="1">
      <c r="I295" s="36"/>
      <c r="U295" s="36"/>
    </row>
    <row r="296" ht="15.75" customHeight="1">
      <c r="I296" s="36"/>
      <c r="U296" s="36"/>
    </row>
    <row r="297" ht="15.75" customHeight="1">
      <c r="I297" s="36"/>
      <c r="U297" s="36"/>
    </row>
    <row r="298" ht="15.75" customHeight="1">
      <c r="I298" s="36"/>
      <c r="U298" s="36"/>
    </row>
    <row r="299" ht="15.75" customHeight="1">
      <c r="I299" s="36"/>
      <c r="U299" s="36"/>
    </row>
    <row r="300" ht="15.75" customHeight="1">
      <c r="I300" s="36"/>
      <c r="U300" s="36"/>
    </row>
    <row r="301" ht="15.75" customHeight="1">
      <c r="I301" s="36"/>
      <c r="U301" s="36"/>
    </row>
    <row r="302" ht="15.75" customHeight="1">
      <c r="I302" s="36"/>
      <c r="U302" s="36"/>
    </row>
    <row r="303" ht="15.75" customHeight="1">
      <c r="I303" s="36"/>
      <c r="U303" s="36"/>
    </row>
    <row r="304" ht="15.75" customHeight="1">
      <c r="I304" s="36"/>
      <c r="U304" s="36"/>
    </row>
    <row r="305" ht="15.75" customHeight="1">
      <c r="I305" s="36"/>
      <c r="U305" s="36"/>
    </row>
    <row r="306" ht="15.75" customHeight="1">
      <c r="I306" s="36"/>
      <c r="U306" s="36"/>
    </row>
    <row r="307" ht="15.75" customHeight="1">
      <c r="I307" s="36"/>
      <c r="U307" s="36"/>
    </row>
    <row r="308" ht="15.75" customHeight="1">
      <c r="I308" s="36"/>
      <c r="U308" s="36"/>
    </row>
    <row r="309" ht="15.75" customHeight="1">
      <c r="I309" s="36"/>
      <c r="U309" s="36"/>
    </row>
    <row r="310" ht="15.75" customHeight="1">
      <c r="I310" s="36"/>
      <c r="U310" s="36"/>
    </row>
    <row r="311" ht="15.75" customHeight="1">
      <c r="I311" s="36"/>
      <c r="U311" s="36"/>
    </row>
    <row r="312" ht="15.75" customHeight="1">
      <c r="I312" s="36"/>
      <c r="U312" s="36"/>
    </row>
    <row r="313" ht="15.75" customHeight="1">
      <c r="I313" s="36"/>
      <c r="U313" s="36"/>
    </row>
    <row r="314" ht="15.75" customHeight="1">
      <c r="I314" s="36"/>
      <c r="U314" s="36"/>
    </row>
    <row r="315" ht="15.75" customHeight="1">
      <c r="I315" s="36"/>
      <c r="U315" s="36"/>
    </row>
    <row r="316" ht="15.75" customHeight="1">
      <c r="I316" s="36"/>
      <c r="U316" s="36"/>
    </row>
    <row r="317" ht="15.75" customHeight="1">
      <c r="I317" s="36"/>
      <c r="U317" s="36"/>
    </row>
    <row r="318" ht="15.75" customHeight="1">
      <c r="I318" s="36"/>
      <c r="U318" s="36"/>
    </row>
    <row r="319" ht="15.75" customHeight="1">
      <c r="I319" s="36"/>
      <c r="U319" s="36"/>
    </row>
    <row r="320" ht="15.75" customHeight="1">
      <c r="I320" s="36"/>
      <c r="U320" s="36"/>
    </row>
    <row r="321" ht="15.75" customHeight="1">
      <c r="I321" s="36"/>
      <c r="U321" s="36"/>
    </row>
    <row r="322" ht="15.75" customHeight="1">
      <c r="I322" s="36"/>
      <c r="U322" s="36"/>
    </row>
    <row r="323" ht="15.75" customHeight="1">
      <c r="I323" s="36"/>
      <c r="U323" s="36"/>
    </row>
    <row r="324" ht="15.75" customHeight="1">
      <c r="I324" s="36"/>
      <c r="U324" s="36"/>
    </row>
    <row r="325" ht="15.75" customHeight="1">
      <c r="I325" s="36"/>
      <c r="U325" s="36"/>
    </row>
    <row r="326" ht="15.75" customHeight="1">
      <c r="I326" s="36"/>
      <c r="U326" s="36"/>
    </row>
    <row r="327" ht="15.75" customHeight="1">
      <c r="I327" s="36"/>
      <c r="U327" s="36"/>
    </row>
    <row r="328" ht="15.75" customHeight="1">
      <c r="I328" s="36"/>
      <c r="U328" s="36"/>
    </row>
    <row r="329" ht="15.75" customHeight="1">
      <c r="I329" s="36"/>
      <c r="U329" s="36"/>
    </row>
    <row r="330" ht="15.75" customHeight="1">
      <c r="I330" s="36"/>
      <c r="U330" s="36"/>
    </row>
    <row r="331" ht="15.75" customHeight="1">
      <c r="I331" s="36"/>
      <c r="U331" s="36"/>
    </row>
    <row r="332" ht="15.75" customHeight="1">
      <c r="I332" s="36"/>
      <c r="U332" s="36"/>
    </row>
    <row r="333" ht="15.75" customHeight="1">
      <c r="I333" s="36"/>
      <c r="U333" s="36"/>
    </row>
    <row r="334" ht="15.75" customHeight="1">
      <c r="I334" s="36"/>
      <c r="U334" s="36"/>
    </row>
    <row r="335" ht="15.75" customHeight="1">
      <c r="I335" s="36"/>
      <c r="U335" s="36"/>
    </row>
    <row r="336" ht="15.75" customHeight="1">
      <c r="I336" s="36"/>
      <c r="U336" s="36"/>
    </row>
    <row r="337" ht="15.75" customHeight="1">
      <c r="I337" s="36"/>
      <c r="U337" s="36"/>
    </row>
    <row r="338" ht="15.75" customHeight="1">
      <c r="I338" s="36"/>
      <c r="U338" s="36"/>
    </row>
    <row r="339" ht="15.75" customHeight="1">
      <c r="I339" s="36"/>
      <c r="U339" s="36"/>
    </row>
    <row r="340" ht="15.75" customHeight="1">
      <c r="I340" s="36"/>
      <c r="U340" s="36"/>
    </row>
    <row r="341" ht="15.75" customHeight="1">
      <c r="I341" s="36"/>
      <c r="U341" s="36"/>
    </row>
    <row r="342" ht="15.75" customHeight="1">
      <c r="I342" s="36"/>
      <c r="U342" s="36"/>
    </row>
    <row r="343" ht="15.75" customHeight="1">
      <c r="I343" s="36"/>
      <c r="U343" s="36"/>
    </row>
    <row r="344" ht="15.75" customHeight="1">
      <c r="I344" s="36"/>
      <c r="U344" s="36"/>
    </row>
    <row r="345" ht="15.75" customHeight="1">
      <c r="I345" s="36"/>
      <c r="U345" s="36"/>
    </row>
    <row r="346" ht="15.75" customHeight="1">
      <c r="I346" s="36"/>
      <c r="U346" s="36"/>
    </row>
    <row r="347" ht="15.75" customHeight="1">
      <c r="I347" s="36"/>
      <c r="U347" s="36"/>
    </row>
    <row r="348" ht="15.75" customHeight="1">
      <c r="I348" s="36"/>
      <c r="U348" s="36"/>
    </row>
    <row r="349" ht="15.75" customHeight="1">
      <c r="I349" s="36"/>
      <c r="U349" s="36"/>
    </row>
    <row r="350" ht="15.75" customHeight="1">
      <c r="I350" s="36"/>
      <c r="U350" s="36"/>
    </row>
    <row r="351" ht="15.75" customHeight="1">
      <c r="I351" s="36"/>
      <c r="U351" s="36"/>
    </row>
    <row r="352" ht="15.75" customHeight="1">
      <c r="I352" s="36"/>
      <c r="U352" s="36"/>
    </row>
    <row r="353" ht="15.75" customHeight="1">
      <c r="I353" s="36"/>
      <c r="U353" s="36"/>
    </row>
    <row r="354" ht="15.75" customHeight="1">
      <c r="I354" s="36"/>
      <c r="U354" s="36"/>
    </row>
    <row r="355" ht="15.75" customHeight="1">
      <c r="I355" s="36"/>
      <c r="U355" s="36"/>
    </row>
    <row r="356" ht="15.75" customHeight="1">
      <c r="I356" s="36"/>
      <c r="U356" s="36"/>
    </row>
    <row r="357" ht="15.75" customHeight="1">
      <c r="I357" s="36"/>
      <c r="U357" s="36"/>
    </row>
    <row r="358" ht="15.75" customHeight="1">
      <c r="I358" s="36"/>
      <c r="U358" s="36"/>
    </row>
    <row r="359" ht="15.75" customHeight="1">
      <c r="I359" s="36"/>
      <c r="U359" s="36"/>
    </row>
    <row r="360" ht="15.75" customHeight="1">
      <c r="I360" s="36"/>
      <c r="U360" s="36"/>
    </row>
    <row r="361" ht="15.75" customHeight="1">
      <c r="I361" s="36"/>
      <c r="U361" s="36"/>
    </row>
    <row r="362" ht="15.75" customHeight="1">
      <c r="I362" s="36"/>
      <c r="U362" s="36"/>
    </row>
    <row r="363" ht="15.75" customHeight="1">
      <c r="I363" s="36"/>
      <c r="U363" s="36"/>
    </row>
    <row r="364" ht="15.75" customHeight="1">
      <c r="I364" s="36"/>
      <c r="U364" s="36"/>
    </row>
    <row r="365" ht="15.75" customHeight="1">
      <c r="I365" s="36"/>
      <c r="U365" s="36"/>
    </row>
    <row r="366" ht="15.75" customHeight="1">
      <c r="I366" s="36"/>
      <c r="U366" s="36"/>
    </row>
    <row r="367" ht="15.75" customHeight="1">
      <c r="I367" s="36"/>
      <c r="U367" s="36"/>
    </row>
    <row r="368" ht="15.75" customHeight="1">
      <c r="I368" s="36"/>
      <c r="U368" s="36"/>
    </row>
    <row r="369" ht="15.75" customHeight="1">
      <c r="I369" s="36"/>
      <c r="U369" s="36"/>
    </row>
    <row r="370" ht="15.75" customHeight="1">
      <c r="I370" s="36"/>
      <c r="U370" s="36"/>
    </row>
    <row r="371" ht="15.75" customHeight="1">
      <c r="I371" s="36"/>
      <c r="U371" s="36"/>
    </row>
    <row r="372" ht="15.75" customHeight="1">
      <c r="I372" s="36"/>
      <c r="U372" s="36"/>
    </row>
    <row r="373" ht="15.75" customHeight="1">
      <c r="I373" s="36"/>
      <c r="U373" s="36"/>
    </row>
    <row r="374" ht="15.75" customHeight="1">
      <c r="I374" s="36"/>
      <c r="U374" s="36"/>
    </row>
    <row r="375" ht="15.75" customHeight="1">
      <c r="I375" s="36"/>
      <c r="U375" s="36"/>
    </row>
    <row r="376" ht="15.75" customHeight="1">
      <c r="I376" s="36"/>
      <c r="U376" s="36"/>
    </row>
    <row r="377" ht="15.75" customHeight="1">
      <c r="I377" s="36"/>
      <c r="U377" s="36"/>
    </row>
    <row r="378" ht="15.75" customHeight="1">
      <c r="I378" s="36"/>
      <c r="U378" s="36"/>
    </row>
    <row r="379" ht="15.75" customHeight="1">
      <c r="I379" s="36"/>
      <c r="U379" s="36"/>
    </row>
    <row r="380" ht="15.75" customHeight="1">
      <c r="I380" s="36"/>
      <c r="U380" s="36"/>
    </row>
    <row r="381" ht="15.75" customHeight="1">
      <c r="I381" s="36"/>
      <c r="U381" s="36"/>
    </row>
    <row r="382" ht="15.75" customHeight="1">
      <c r="I382" s="36"/>
      <c r="U382" s="36"/>
    </row>
    <row r="383" ht="15.75" customHeight="1">
      <c r="I383" s="36"/>
      <c r="U383" s="36"/>
    </row>
    <row r="384" ht="15.75" customHeight="1">
      <c r="I384" s="36"/>
      <c r="U384" s="36"/>
    </row>
    <row r="385" ht="15.75" customHeight="1">
      <c r="I385" s="36"/>
      <c r="U385" s="36"/>
    </row>
    <row r="386" ht="15.75" customHeight="1">
      <c r="I386" s="36"/>
      <c r="U386" s="36"/>
    </row>
    <row r="387" ht="15.75" customHeight="1">
      <c r="I387" s="36"/>
      <c r="U387" s="36"/>
    </row>
    <row r="388" ht="15.75" customHeight="1">
      <c r="I388" s="36"/>
      <c r="U388" s="36"/>
    </row>
    <row r="389" ht="15.75" customHeight="1">
      <c r="I389" s="36"/>
      <c r="U389" s="36"/>
    </row>
    <row r="390" ht="15.75" customHeight="1">
      <c r="I390" s="36"/>
      <c r="U390" s="36"/>
    </row>
    <row r="391" ht="15.75" customHeight="1">
      <c r="I391" s="36"/>
      <c r="U391" s="36"/>
    </row>
    <row r="392" ht="15.75" customHeight="1">
      <c r="I392" s="36"/>
      <c r="U392" s="36"/>
    </row>
    <row r="393" ht="15.75" customHeight="1">
      <c r="I393" s="36"/>
      <c r="U393" s="36"/>
    </row>
    <row r="394" ht="15.75" customHeight="1">
      <c r="I394" s="36"/>
      <c r="U394" s="36"/>
    </row>
    <row r="395" ht="15.75" customHeight="1">
      <c r="I395" s="36"/>
      <c r="U395" s="36"/>
    </row>
    <row r="396" ht="15.75" customHeight="1">
      <c r="I396" s="36"/>
      <c r="U396" s="36"/>
    </row>
    <row r="397" ht="15.75" customHeight="1">
      <c r="I397" s="36"/>
      <c r="U397" s="36"/>
    </row>
    <row r="398" ht="15.75" customHeight="1">
      <c r="I398" s="36"/>
      <c r="U398" s="36"/>
    </row>
    <row r="399" ht="15.75" customHeight="1">
      <c r="I399" s="36"/>
      <c r="U399" s="36"/>
    </row>
    <row r="400" ht="15.75" customHeight="1">
      <c r="I400" s="36"/>
      <c r="U400" s="36"/>
    </row>
    <row r="401" ht="15.75" customHeight="1">
      <c r="I401" s="36"/>
      <c r="U401" s="36"/>
    </row>
    <row r="402" ht="15.75" customHeight="1">
      <c r="I402" s="36"/>
      <c r="U402" s="36"/>
    </row>
    <row r="403" ht="15.75" customHeight="1">
      <c r="I403" s="36"/>
      <c r="U403" s="36"/>
    </row>
    <row r="404" ht="15.75" customHeight="1">
      <c r="I404" s="36"/>
      <c r="U404" s="36"/>
    </row>
    <row r="405" ht="15.75" customHeight="1">
      <c r="I405" s="36"/>
      <c r="U405" s="36"/>
    </row>
    <row r="406" ht="15.75" customHeight="1">
      <c r="I406" s="36"/>
      <c r="U406" s="36"/>
    </row>
    <row r="407" ht="15.75" customHeight="1">
      <c r="I407" s="36"/>
      <c r="U407" s="36"/>
    </row>
    <row r="408" ht="15.75" customHeight="1">
      <c r="I408" s="36"/>
      <c r="U408" s="36"/>
    </row>
    <row r="409" ht="15.75" customHeight="1">
      <c r="I409" s="36"/>
      <c r="U409" s="36"/>
    </row>
    <row r="410" ht="15.75" customHeight="1">
      <c r="I410" s="36"/>
      <c r="U410" s="36"/>
    </row>
    <row r="411" ht="15.75" customHeight="1">
      <c r="I411" s="36"/>
      <c r="U411" s="36"/>
    </row>
    <row r="412" ht="15.75" customHeight="1">
      <c r="I412" s="36"/>
      <c r="U412" s="36"/>
    </row>
    <row r="413" ht="15.75" customHeight="1">
      <c r="I413" s="36"/>
      <c r="U413" s="36"/>
    </row>
    <row r="414" ht="15.75" customHeight="1">
      <c r="I414" s="36"/>
      <c r="U414" s="36"/>
    </row>
    <row r="415" ht="15.75" customHeight="1">
      <c r="I415" s="36"/>
      <c r="U415" s="36"/>
    </row>
    <row r="416" ht="15.75" customHeight="1">
      <c r="I416" s="36"/>
      <c r="U416" s="36"/>
    </row>
    <row r="417" ht="15.75" customHeight="1">
      <c r="I417" s="36"/>
      <c r="U417" s="36"/>
    </row>
    <row r="418" ht="15.75" customHeight="1">
      <c r="I418" s="36"/>
      <c r="U418" s="36"/>
    </row>
    <row r="419" ht="15.75" customHeight="1">
      <c r="I419" s="36"/>
      <c r="U419" s="36"/>
    </row>
    <row r="420" ht="15.75" customHeight="1">
      <c r="I420" s="36"/>
      <c r="U420" s="36"/>
    </row>
    <row r="421" ht="15.75" customHeight="1">
      <c r="I421" s="36"/>
      <c r="U421" s="36"/>
    </row>
    <row r="422" ht="15.75" customHeight="1">
      <c r="I422" s="36"/>
      <c r="U422" s="36"/>
    </row>
    <row r="423" ht="15.75" customHeight="1">
      <c r="I423" s="36"/>
      <c r="U423" s="36"/>
    </row>
    <row r="424" ht="15.75" customHeight="1">
      <c r="I424" s="36"/>
      <c r="U424" s="36"/>
    </row>
    <row r="425" ht="15.75" customHeight="1">
      <c r="I425" s="36"/>
      <c r="U425" s="36"/>
    </row>
    <row r="426" ht="15.75" customHeight="1">
      <c r="I426" s="36"/>
      <c r="U426" s="36"/>
    </row>
    <row r="427" ht="15.75" customHeight="1">
      <c r="I427" s="36"/>
      <c r="U427" s="36"/>
    </row>
    <row r="428" ht="15.75" customHeight="1">
      <c r="I428" s="36"/>
      <c r="U428" s="36"/>
    </row>
    <row r="429" ht="15.75" customHeight="1">
      <c r="I429" s="36"/>
      <c r="U429" s="36"/>
    </row>
    <row r="430" ht="15.75" customHeight="1">
      <c r="I430" s="36"/>
      <c r="U430" s="36"/>
    </row>
    <row r="431" ht="15.75" customHeight="1">
      <c r="I431" s="36"/>
      <c r="U431" s="36"/>
    </row>
    <row r="432" ht="15.75" customHeight="1">
      <c r="I432" s="36"/>
      <c r="U432" s="36"/>
    </row>
    <row r="433" ht="15.75" customHeight="1">
      <c r="I433" s="36"/>
      <c r="U433" s="36"/>
    </row>
    <row r="434" ht="15.75" customHeight="1">
      <c r="I434" s="36"/>
      <c r="U434" s="36"/>
    </row>
    <row r="435" ht="15.75" customHeight="1">
      <c r="I435" s="36"/>
      <c r="U435" s="36"/>
    </row>
    <row r="436" ht="15.75" customHeight="1">
      <c r="I436" s="36"/>
      <c r="U436" s="36"/>
    </row>
    <row r="437" ht="15.75" customHeight="1">
      <c r="I437" s="36"/>
      <c r="U437" s="36"/>
    </row>
    <row r="438" ht="15.75" customHeight="1">
      <c r="I438" s="36"/>
      <c r="U438" s="36"/>
    </row>
    <row r="439" ht="15.75" customHeight="1">
      <c r="I439" s="36"/>
      <c r="U439" s="36"/>
    </row>
    <row r="440" ht="15.75" customHeight="1">
      <c r="I440" s="36"/>
      <c r="U440" s="36"/>
    </row>
    <row r="441" ht="15.75" customHeight="1">
      <c r="I441" s="36"/>
      <c r="U441" s="36"/>
    </row>
    <row r="442" ht="15.75" customHeight="1">
      <c r="I442" s="36"/>
      <c r="U442" s="36"/>
    </row>
    <row r="443" ht="15.75" customHeight="1">
      <c r="I443" s="36"/>
      <c r="U443" s="36"/>
    </row>
    <row r="444" ht="15.75" customHeight="1">
      <c r="I444" s="36"/>
      <c r="U444" s="36"/>
    </row>
    <row r="445" ht="15.75" customHeight="1">
      <c r="I445" s="36"/>
      <c r="U445" s="36"/>
    </row>
    <row r="446" ht="15.75" customHeight="1">
      <c r="I446" s="36"/>
      <c r="U446" s="36"/>
    </row>
    <row r="447" ht="15.75" customHeight="1">
      <c r="I447" s="36"/>
      <c r="U447" s="36"/>
    </row>
    <row r="448" ht="15.75" customHeight="1">
      <c r="I448" s="36"/>
      <c r="U448" s="36"/>
    </row>
    <row r="449" ht="15.75" customHeight="1">
      <c r="I449" s="36"/>
      <c r="U449" s="36"/>
    </row>
    <row r="450" ht="15.75" customHeight="1">
      <c r="I450" s="36"/>
      <c r="U450" s="36"/>
    </row>
    <row r="451" ht="15.75" customHeight="1">
      <c r="I451" s="36"/>
      <c r="U451" s="36"/>
    </row>
    <row r="452" ht="15.75" customHeight="1">
      <c r="I452" s="36"/>
      <c r="U452" s="36"/>
    </row>
    <row r="453" ht="15.75" customHeight="1">
      <c r="I453" s="36"/>
      <c r="U453" s="36"/>
    </row>
    <row r="454" ht="15.75" customHeight="1">
      <c r="I454" s="36"/>
      <c r="U454" s="36"/>
    </row>
    <row r="455" ht="15.75" customHeight="1">
      <c r="I455" s="36"/>
      <c r="U455" s="36"/>
    </row>
    <row r="456" ht="15.75" customHeight="1">
      <c r="I456" s="36"/>
      <c r="U456" s="36"/>
    </row>
    <row r="457" ht="15.75" customHeight="1">
      <c r="I457" s="36"/>
      <c r="U457" s="36"/>
    </row>
    <row r="458" ht="15.75" customHeight="1">
      <c r="I458" s="36"/>
      <c r="U458" s="36"/>
    </row>
    <row r="459" ht="15.75" customHeight="1">
      <c r="I459" s="36"/>
      <c r="U459" s="36"/>
    </row>
    <row r="460" ht="15.75" customHeight="1">
      <c r="I460" s="36"/>
      <c r="U460" s="36"/>
    </row>
    <row r="461" ht="15.75" customHeight="1">
      <c r="I461" s="36"/>
      <c r="U461" s="36"/>
    </row>
    <row r="462" ht="15.75" customHeight="1">
      <c r="I462" s="36"/>
      <c r="U462" s="36"/>
    </row>
    <row r="463" ht="15.75" customHeight="1">
      <c r="I463" s="36"/>
      <c r="U463" s="36"/>
    </row>
    <row r="464" ht="15.75" customHeight="1">
      <c r="I464" s="36"/>
      <c r="U464" s="36"/>
    </row>
    <row r="465" ht="15.75" customHeight="1">
      <c r="I465" s="36"/>
      <c r="U465" s="36"/>
    </row>
    <row r="466" ht="15.75" customHeight="1">
      <c r="I466" s="36"/>
      <c r="U466" s="36"/>
    </row>
    <row r="467" ht="15.75" customHeight="1">
      <c r="I467" s="36"/>
      <c r="U467" s="36"/>
    </row>
    <row r="468" ht="15.75" customHeight="1">
      <c r="I468" s="36"/>
      <c r="U468" s="36"/>
    </row>
    <row r="469" ht="15.75" customHeight="1">
      <c r="I469" s="36"/>
      <c r="U469" s="36"/>
    </row>
    <row r="470" ht="15.75" customHeight="1">
      <c r="I470" s="36"/>
      <c r="U470" s="36"/>
    </row>
    <row r="471" ht="15.75" customHeight="1">
      <c r="I471" s="36"/>
      <c r="U471" s="36"/>
    </row>
    <row r="472" ht="15.75" customHeight="1">
      <c r="I472" s="36"/>
      <c r="U472" s="36"/>
    </row>
    <row r="473" ht="15.75" customHeight="1">
      <c r="I473" s="36"/>
      <c r="U473" s="36"/>
    </row>
    <row r="474" ht="15.75" customHeight="1">
      <c r="I474" s="36"/>
      <c r="U474" s="36"/>
    </row>
    <row r="475" ht="15.75" customHeight="1">
      <c r="I475" s="36"/>
      <c r="U475" s="36"/>
    </row>
    <row r="476" ht="15.75" customHeight="1">
      <c r="I476" s="36"/>
      <c r="U476" s="36"/>
    </row>
    <row r="477" ht="15.75" customHeight="1">
      <c r="I477" s="36"/>
      <c r="U477" s="36"/>
    </row>
    <row r="478" ht="15.75" customHeight="1">
      <c r="I478" s="36"/>
      <c r="U478" s="36"/>
    </row>
    <row r="479" ht="15.75" customHeight="1">
      <c r="I479" s="36"/>
      <c r="U479" s="36"/>
    </row>
    <row r="480" ht="15.75" customHeight="1">
      <c r="I480" s="36"/>
      <c r="U480" s="36"/>
    </row>
    <row r="481" ht="15.75" customHeight="1">
      <c r="I481" s="36"/>
      <c r="U481" s="36"/>
    </row>
    <row r="482" ht="15.75" customHeight="1">
      <c r="I482" s="36"/>
      <c r="U482" s="36"/>
    </row>
    <row r="483" ht="15.75" customHeight="1">
      <c r="I483" s="36"/>
      <c r="U483" s="36"/>
    </row>
    <row r="484" ht="15.75" customHeight="1">
      <c r="I484" s="36"/>
      <c r="U484" s="36"/>
    </row>
    <row r="485" ht="15.75" customHeight="1">
      <c r="I485" s="36"/>
      <c r="U485" s="36"/>
    </row>
    <row r="486" ht="15.75" customHeight="1">
      <c r="I486" s="36"/>
      <c r="U486" s="36"/>
    </row>
    <row r="487" ht="15.75" customHeight="1">
      <c r="I487" s="36"/>
      <c r="U487" s="36"/>
    </row>
    <row r="488" ht="15.75" customHeight="1">
      <c r="I488" s="36"/>
      <c r="U488" s="36"/>
    </row>
    <row r="489" ht="15.75" customHeight="1">
      <c r="I489" s="36"/>
      <c r="U489" s="36"/>
    </row>
    <row r="490" ht="15.75" customHeight="1">
      <c r="I490" s="36"/>
      <c r="U490" s="36"/>
    </row>
    <row r="491" ht="15.75" customHeight="1">
      <c r="I491" s="36"/>
      <c r="U491" s="36"/>
    </row>
    <row r="492" ht="15.75" customHeight="1">
      <c r="I492" s="36"/>
      <c r="U492" s="36"/>
    </row>
    <row r="493" ht="15.75" customHeight="1">
      <c r="I493" s="36"/>
      <c r="U493" s="36"/>
    </row>
    <row r="494" ht="15.75" customHeight="1">
      <c r="I494" s="36"/>
      <c r="U494" s="36"/>
    </row>
    <row r="495" ht="15.75" customHeight="1">
      <c r="I495" s="36"/>
      <c r="U495" s="36"/>
    </row>
    <row r="496" ht="15.75" customHeight="1">
      <c r="I496" s="36"/>
      <c r="U496" s="36"/>
    </row>
    <row r="497" ht="15.75" customHeight="1">
      <c r="I497" s="36"/>
      <c r="U497" s="36"/>
    </row>
    <row r="498" ht="15.75" customHeight="1">
      <c r="I498" s="36"/>
      <c r="U498" s="36"/>
    </row>
    <row r="499" ht="15.75" customHeight="1">
      <c r="I499" s="36"/>
      <c r="U499" s="36"/>
    </row>
    <row r="500" ht="15.75" customHeight="1">
      <c r="I500" s="36"/>
      <c r="U500" s="36"/>
    </row>
    <row r="501" ht="15.75" customHeight="1">
      <c r="I501" s="36"/>
      <c r="U501" s="36"/>
    </row>
    <row r="502" ht="15.75" customHeight="1">
      <c r="I502" s="36"/>
      <c r="U502" s="36"/>
    </row>
    <row r="503" ht="15.75" customHeight="1">
      <c r="I503" s="36"/>
      <c r="U503" s="36"/>
    </row>
    <row r="504" ht="15.75" customHeight="1">
      <c r="I504" s="36"/>
      <c r="U504" s="36"/>
    </row>
    <row r="505" ht="15.75" customHeight="1">
      <c r="I505" s="36"/>
      <c r="U505" s="36"/>
    </row>
    <row r="506" ht="15.75" customHeight="1">
      <c r="I506" s="36"/>
      <c r="U506" s="36"/>
    </row>
    <row r="507" ht="15.75" customHeight="1">
      <c r="I507" s="36"/>
      <c r="U507" s="36"/>
    </row>
    <row r="508" ht="15.75" customHeight="1">
      <c r="I508" s="36"/>
      <c r="U508" s="36"/>
    </row>
    <row r="509" ht="15.75" customHeight="1">
      <c r="I509" s="36"/>
      <c r="U509" s="36"/>
    </row>
    <row r="510" ht="15.75" customHeight="1">
      <c r="I510" s="36"/>
      <c r="U510" s="36"/>
    </row>
    <row r="511" ht="15.75" customHeight="1">
      <c r="I511" s="36"/>
      <c r="U511" s="36"/>
    </row>
    <row r="512" ht="15.75" customHeight="1">
      <c r="I512" s="36"/>
      <c r="U512" s="36"/>
    </row>
    <row r="513" ht="15.75" customHeight="1">
      <c r="I513" s="36"/>
      <c r="U513" s="36"/>
    </row>
    <row r="514" ht="15.75" customHeight="1">
      <c r="I514" s="36"/>
      <c r="U514" s="36"/>
    </row>
    <row r="515" ht="15.75" customHeight="1">
      <c r="I515" s="36"/>
      <c r="U515" s="36"/>
    </row>
    <row r="516" ht="15.75" customHeight="1">
      <c r="I516" s="36"/>
      <c r="U516" s="36"/>
    </row>
    <row r="517" ht="15.75" customHeight="1">
      <c r="I517" s="36"/>
      <c r="U517" s="36"/>
    </row>
    <row r="518" ht="15.75" customHeight="1">
      <c r="I518" s="36"/>
      <c r="U518" s="36"/>
    </row>
    <row r="519" ht="15.75" customHeight="1">
      <c r="I519" s="36"/>
      <c r="U519" s="36"/>
    </row>
    <row r="520" ht="15.75" customHeight="1">
      <c r="I520" s="36"/>
      <c r="U520" s="36"/>
    </row>
    <row r="521" ht="15.75" customHeight="1">
      <c r="I521" s="36"/>
      <c r="U521" s="36"/>
    </row>
    <row r="522" ht="15.75" customHeight="1">
      <c r="I522" s="36"/>
      <c r="U522" s="36"/>
    </row>
    <row r="523" ht="15.75" customHeight="1">
      <c r="I523" s="36"/>
      <c r="U523" s="36"/>
    </row>
    <row r="524" ht="15.75" customHeight="1">
      <c r="I524" s="36"/>
      <c r="U524" s="36"/>
    </row>
    <row r="525" ht="15.75" customHeight="1">
      <c r="I525" s="36"/>
      <c r="U525" s="36"/>
    </row>
    <row r="526" ht="15.75" customHeight="1">
      <c r="I526" s="36"/>
      <c r="U526" s="36"/>
    </row>
    <row r="527" ht="15.75" customHeight="1">
      <c r="I527" s="36"/>
      <c r="U527" s="36"/>
    </row>
    <row r="528" ht="15.75" customHeight="1">
      <c r="I528" s="36"/>
      <c r="U528" s="36"/>
    </row>
    <row r="529" ht="15.75" customHeight="1">
      <c r="I529" s="36"/>
      <c r="U529" s="36"/>
    </row>
    <row r="530" ht="15.75" customHeight="1">
      <c r="I530" s="36"/>
      <c r="U530" s="36"/>
    </row>
    <row r="531" ht="15.75" customHeight="1">
      <c r="I531" s="36"/>
      <c r="U531" s="36"/>
    </row>
    <row r="532" ht="15.75" customHeight="1">
      <c r="I532" s="36"/>
      <c r="U532" s="36"/>
    </row>
    <row r="533" ht="15.75" customHeight="1">
      <c r="I533" s="36"/>
      <c r="U533" s="36"/>
    </row>
    <row r="534" ht="15.75" customHeight="1">
      <c r="I534" s="36"/>
      <c r="U534" s="36"/>
    </row>
    <row r="535" ht="15.75" customHeight="1">
      <c r="I535" s="36"/>
      <c r="U535" s="36"/>
    </row>
    <row r="536" ht="15.75" customHeight="1">
      <c r="I536" s="36"/>
      <c r="U536" s="36"/>
    </row>
    <row r="537" ht="15.75" customHeight="1">
      <c r="I537" s="36"/>
      <c r="U537" s="36"/>
    </row>
    <row r="538" ht="15.75" customHeight="1">
      <c r="I538" s="36"/>
      <c r="U538" s="36"/>
    </row>
    <row r="539" ht="15.75" customHeight="1">
      <c r="I539" s="36"/>
      <c r="U539" s="36"/>
    </row>
    <row r="540" ht="15.75" customHeight="1">
      <c r="I540" s="36"/>
      <c r="U540" s="36"/>
    </row>
    <row r="541" ht="15.75" customHeight="1">
      <c r="I541" s="36"/>
      <c r="U541" s="36"/>
    </row>
    <row r="542" ht="15.75" customHeight="1">
      <c r="I542" s="36"/>
      <c r="U542" s="36"/>
    </row>
    <row r="543" ht="15.75" customHeight="1">
      <c r="I543" s="36"/>
      <c r="U543" s="36"/>
    </row>
    <row r="544" ht="15.75" customHeight="1">
      <c r="I544" s="36"/>
      <c r="U544" s="36"/>
    </row>
    <row r="545" ht="15.75" customHeight="1">
      <c r="I545" s="36"/>
      <c r="U545" s="36"/>
    </row>
    <row r="546" ht="15.75" customHeight="1">
      <c r="I546" s="36"/>
      <c r="U546" s="36"/>
    </row>
    <row r="547" ht="15.75" customHeight="1">
      <c r="I547" s="36"/>
      <c r="U547" s="36"/>
    </row>
    <row r="548" ht="15.75" customHeight="1">
      <c r="I548" s="36"/>
      <c r="U548" s="36"/>
    </row>
    <row r="549" ht="15.75" customHeight="1">
      <c r="I549" s="36"/>
      <c r="U549" s="36"/>
    </row>
    <row r="550" ht="15.75" customHeight="1">
      <c r="I550" s="36"/>
      <c r="U550" s="36"/>
    </row>
    <row r="551" ht="15.75" customHeight="1">
      <c r="I551" s="36"/>
      <c r="U551" s="36"/>
    </row>
    <row r="552" ht="15.75" customHeight="1">
      <c r="I552" s="36"/>
      <c r="U552" s="36"/>
    </row>
    <row r="553" ht="15.75" customHeight="1">
      <c r="I553" s="36"/>
      <c r="U553" s="36"/>
    </row>
    <row r="554" ht="15.75" customHeight="1">
      <c r="I554" s="36"/>
      <c r="U554" s="36"/>
    </row>
    <row r="555" ht="15.75" customHeight="1">
      <c r="I555" s="36"/>
      <c r="U555" s="36"/>
    </row>
    <row r="556" ht="15.75" customHeight="1">
      <c r="I556" s="36"/>
      <c r="U556" s="36"/>
    </row>
    <row r="557" ht="15.75" customHeight="1">
      <c r="I557" s="36"/>
      <c r="U557" s="36"/>
    </row>
    <row r="558" ht="15.75" customHeight="1">
      <c r="I558" s="36"/>
      <c r="U558" s="36"/>
    </row>
    <row r="559" ht="15.75" customHeight="1">
      <c r="I559" s="36"/>
      <c r="U559" s="36"/>
    </row>
    <row r="560" ht="15.75" customHeight="1">
      <c r="I560" s="36"/>
      <c r="U560" s="36"/>
    </row>
    <row r="561" ht="15.75" customHeight="1">
      <c r="I561" s="36"/>
      <c r="U561" s="36"/>
    </row>
    <row r="562" ht="15.75" customHeight="1">
      <c r="I562" s="36"/>
      <c r="U562" s="36"/>
    </row>
    <row r="563" ht="15.75" customHeight="1">
      <c r="I563" s="36"/>
      <c r="U563" s="36"/>
    </row>
    <row r="564" ht="15.75" customHeight="1">
      <c r="I564" s="36"/>
      <c r="U564" s="36"/>
    </row>
    <row r="565" ht="15.75" customHeight="1">
      <c r="I565" s="36"/>
      <c r="U565" s="36"/>
    </row>
    <row r="566" ht="15.75" customHeight="1">
      <c r="I566" s="36"/>
      <c r="U566" s="36"/>
    </row>
    <row r="567" ht="15.75" customHeight="1">
      <c r="I567" s="36"/>
      <c r="U567" s="36"/>
    </row>
    <row r="568" ht="15.75" customHeight="1">
      <c r="I568" s="36"/>
      <c r="U568" s="36"/>
    </row>
    <row r="569" ht="15.75" customHeight="1">
      <c r="I569" s="36"/>
      <c r="U569" s="36"/>
    </row>
    <row r="570" ht="15.75" customHeight="1">
      <c r="I570" s="36"/>
      <c r="U570" s="36"/>
    </row>
    <row r="571" ht="15.75" customHeight="1">
      <c r="I571" s="36"/>
      <c r="U571" s="36"/>
    </row>
    <row r="572" ht="15.75" customHeight="1">
      <c r="I572" s="36"/>
      <c r="U572" s="36"/>
    </row>
    <row r="573" ht="15.75" customHeight="1">
      <c r="I573" s="36"/>
      <c r="U573" s="36"/>
    </row>
    <row r="574" ht="15.75" customHeight="1">
      <c r="I574" s="36"/>
      <c r="U574" s="36"/>
    </row>
    <row r="575" ht="15.75" customHeight="1">
      <c r="I575" s="36"/>
      <c r="U575" s="36"/>
    </row>
    <row r="576" ht="15.75" customHeight="1">
      <c r="I576" s="36"/>
      <c r="U576" s="36"/>
    </row>
    <row r="577" ht="15.75" customHeight="1">
      <c r="I577" s="36"/>
      <c r="U577" s="36"/>
    </row>
    <row r="578" ht="15.75" customHeight="1">
      <c r="I578" s="36"/>
      <c r="U578" s="36"/>
    </row>
    <row r="579" ht="15.75" customHeight="1">
      <c r="I579" s="36"/>
      <c r="U579" s="36"/>
    </row>
    <row r="580" ht="15.75" customHeight="1">
      <c r="I580" s="36"/>
      <c r="U580" s="36"/>
    </row>
    <row r="581" ht="15.75" customHeight="1">
      <c r="I581" s="36"/>
      <c r="U581" s="36"/>
    </row>
    <row r="582" ht="15.75" customHeight="1">
      <c r="I582" s="36"/>
      <c r="U582" s="36"/>
    </row>
    <row r="583" ht="15.75" customHeight="1">
      <c r="I583" s="36"/>
      <c r="U583" s="36"/>
    </row>
    <row r="584" ht="15.75" customHeight="1">
      <c r="I584" s="36"/>
      <c r="U584" s="36"/>
    </row>
    <row r="585" ht="15.75" customHeight="1">
      <c r="I585" s="36"/>
      <c r="U585" s="36"/>
    </row>
    <row r="586" ht="15.75" customHeight="1">
      <c r="I586" s="36"/>
      <c r="U586" s="36"/>
    </row>
    <row r="587" ht="15.75" customHeight="1">
      <c r="I587" s="36"/>
      <c r="U587" s="36"/>
    </row>
    <row r="588" ht="15.75" customHeight="1">
      <c r="I588" s="36"/>
      <c r="U588" s="36"/>
    </row>
    <row r="589" ht="15.75" customHeight="1">
      <c r="I589" s="36"/>
      <c r="U589" s="36"/>
    </row>
    <row r="590" ht="15.75" customHeight="1">
      <c r="I590" s="36"/>
      <c r="U590" s="36"/>
    </row>
    <row r="591" ht="15.75" customHeight="1">
      <c r="I591" s="36"/>
      <c r="U591" s="36"/>
    </row>
    <row r="592" ht="15.75" customHeight="1">
      <c r="I592" s="36"/>
      <c r="U592" s="36"/>
    </row>
    <row r="593" ht="15.75" customHeight="1">
      <c r="I593" s="36"/>
      <c r="U593" s="36"/>
    </row>
    <row r="594" ht="15.75" customHeight="1">
      <c r="I594" s="36"/>
      <c r="U594" s="36"/>
    </row>
    <row r="595" ht="15.75" customHeight="1">
      <c r="I595" s="36"/>
      <c r="U595" s="36"/>
    </row>
    <row r="596" ht="15.75" customHeight="1">
      <c r="I596" s="36"/>
      <c r="U596" s="36"/>
    </row>
    <row r="597" ht="15.75" customHeight="1">
      <c r="I597" s="36"/>
      <c r="U597" s="36"/>
    </row>
    <row r="598" ht="15.75" customHeight="1">
      <c r="I598" s="36"/>
      <c r="U598" s="36"/>
    </row>
    <row r="599" ht="15.75" customHeight="1">
      <c r="I599" s="36"/>
      <c r="U599" s="36"/>
    </row>
    <row r="600" ht="15.75" customHeight="1">
      <c r="I600" s="36"/>
      <c r="U600" s="36"/>
    </row>
    <row r="601" ht="15.75" customHeight="1">
      <c r="I601" s="36"/>
      <c r="U601" s="36"/>
    </row>
    <row r="602" ht="15.75" customHeight="1">
      <c r="I602" s="36"/>
      <c r="U602" s="36"/>
    </row>
    <row r="603" ht="15.75" customHeight="1">
      <c r="I603" s="36"/>
      <c r="U603" s="36"/>
    </row>
    <row r="604" ht="15.75" customHeight="1">
      <c r="I604" s="36"/>
      <c r="U604" s="36"/>
    </row>
    <row r="605" ht="15.75" customHeight="1">
      <c r="I605" s="36"/>
      <c r="U605" s="36"/>
    </row>
    <row r="606" ht="15.75" customHeight="1">
      <c r="I606" s="36"/>
      <c r="U606" s="36"/>
    </row>
    <row r="607" ht="15.75" customHeight="1">
      <c r="I607" s="36"/>
      <c r="U607" s="36"/>
    </row>
    <row r="608" ht="15.75" customHeight="1">
      <c r="I608" s="36"/>
      <c r="U608" s="36"/>
    </row>
    <row r="609" ht="15.75" customHeight="1">
      <c r="I609" s="36"/>
      <c r="U609" s="36"/>
    </row>
    <row r="610" ht="15.75" customHeight="1">
      <c r="I610" s="36"/>
      <c r="U610" s="36"/>
    </row>
    <row r="611" ht="15.75" customHeight="1">
      <c r="I611" s="36"/>
      <c r="U611" s="36"/>
    </row>
    <row r="612" ht="15.75" customHeight="1">
      <c r="I612" s="36"/>
      <c r="U612" s="36"/>
    </row>
    <row r="613" ht="15.75" customHeight="1">
      <c r="I613" s="36"/>
      <c r="U613" s="36"/>
    </row>
    <row r="614" ht="15.75" customHeight="1">
      <c r="I614" s="36"/>
      <c r="U614" s="36"/>
    </row>
    <row r="615" ht="15.75" customHeight="1">
      <c r="I615" s="36"/>
      <c r="U615" s="36"/>
    </row>
    <row r="616" ht="15.75" customHeight="1">
      <c r="I616" s="36"/>
      <c r="U616" s="36"/>
    </row>
    <row r="617" ht="15.75" customHeight="1">
      <c r="I617" s="36"/>
      <c r="U617" s="36"/>
    </row>
    <row r="618" ht="15.75" customHeight="1">
      <c r="I618" s="36"/>
      <c r="U618" s="36"/>
    </row>
    <row r="619" ht="15.75" customHeight="1">
      <c r="I619" s="36"/>
      <c r="U619" s="36"/>
    </row>
    <row r="620" ht="15.75" customHeight="1">
      <c r="I620" s="36"/>
      <c r="U620" s="36"/>
    </row>
    <row r="621" ht="15.75" customHeight="1">
      <c r="I621" s="36"/>
      <c r="U621" s="36"/>
    </row>
    <row r="622" ht="15.75" customHeight="1">
      <c r="I622" s="36"/>
      <c r="U622" s="36"/>
    </row>
    <row r="623" ht="15.75" customHeight="1">
      <c r="I623" s="36"/>
      <c r="U623" s="36"/>
    </row>
    <row r="624" ht="15.75" customHeight="1">
      <c r="I624" s="36"/>
      <c r="U624" s="36"/>
    </row>
    <row r="625" ht="15.75" customHeight="1">
      <c r="I625" s="36"/>
      <c r="U625" s="36"/>
    </row>
    <row r="626" ht="15.75" customHeight="1">
      <c r="I626" s="36"/>
      <c r="U626" s="36"/>
    </row>
    <row r="627" ht="15.75" customHeight="1">
      <c r="I627" s="36"/>
      <c r="U627" s="36"/>
    </row>
    <row r="628" ht="15.75" customHeight="1">
      <c r="I628" s="36"/>
      <c r="U628" s="36"/>
    </row>
    <row r="629" ht="15.75" customHeight="1">
      <c r="I629" s="36"/>
      <c r="U629" s="36"/>
    </row>
    <row r="630" ht="15.75" customHeight="1">
      <c r="I630" s="36"/>
      <c r="U630" s="36"/>
    </row>
    <row r="631" ht="15.75" customHeight="1">
      <c r="I631" s="36"/>
      <c r="U631" s="36"/>
    </row>
    <row r="632" ht="15.75" customHeight="1">
      <c r="I632" s="36"/>
      <c r="U632" s="36"/>
    </row>
    <row r="633" ht="15.75" customHeight="1">
      <c r="I633" s="36"/>
      <c r="U633" s="36"/>
    </row>
    <row r="634" ht="15.75" customHeight="1">
      <c r="I634" s="36"/>
      <c r="U634" s="36"/>
    </row>
    <row r="635" ht="15.75" customHeight="1">
      <c r="I635" s="36"/>
      <c r="U635" s="36"/>
    </row>
    <row r="636" ht="15.75" customHeight="1">
      <c r="I636" s="36"/>
      <c r="U636" s="36"/>
    </row>
    <row r="637" ht="15.75" customHeight="1">
      <c r="I637" s="36"/>
      <c r="U637" s="36"/>
    </row>
    <row r="638" ht="15.75" customHeight="1">
      <c r="I638" s="36"/>
      <c r="U638" s="36"/>
    </row>
    <row r="639" ht="15.75" customHeight="1">
      <c r="I639" s="36"/>
      <c r="U639" s="36"/>
    </row>
    <row r="640" ht="15.75" customHeight="1">
      <c r="I640" s="36"/>
      <c r="U640" s="36"/>
    </row>
    <row r="641" ht="15.75" customHeight="1">
      <c r="I641" s="36"/>
      <c r="U641" s="36"/>
    </row>
    <row r="642" ht="15.75" customHeight="1">
      <c r="I642" s="36"/>
      <c r="U642" s="36"/>
    </row>
    <row r="643" ht="15.75" customHeight="1">
      <c r="I643" s="36"/>
      <c r="U643" s="36"/>
    </row>
    <row r="644" ht="15.75" customHeight="1">
      <c r="I644" s="36"/>
      <c r="U644" s="36"/>
    </row>
    <row r="645" ht="15.75" customHeight="1">
      <c r="I645" s="36"/>
      <c r="U645" s="36"/>
    </row>
    <row r="646" ht="15.75" customHeight="1">
      <c r="I646" s="36"/>
      <c r="U646" s="36"/>
    </row>
    <row r="647" ht="15.75" customHeight="1">
      <c r="I647" s="36"/>
      <c r="U647" s="36"/>
    </row>
    <row r="648" ht="15.75" customHeight="1">
      <c r="I648" s="36"/>
      <c r="U648" s="36"/>
    </row>
    <row r="649" ht="15.75" customHeight="1">
      <c r="I649" s="36"/>
      <c r="U649" s="36"/>
    </row>
    <row r="650" ht="15.75" customHeight="1">
      <c r="I650" s="36"/>
      <c r="U650" s="36"/>
    </row>
    <row r="651" ht="15.75" customHeight="1">
      <c r="I651" s="36"/>
      <c r="U651" s="36"/>
    </row>
    <row r="652" ht="15.75" customHeight="1">
      <c r="I652" s="36"/>
      <c r="U652" s="36"/>
    </row>
    <row r="653" ht="15.75" customHeight="1">
      <c r="I653" s="36"/>
      <c r="U653" s="36"/>
    </row>
    <row r="654" ht="15.75" customHeight="1">
      <c r="I654" s="36"/>
      <c r="U654" s="36"/>
    </row>
    <row r="655" ht="15.75" customHeight="1">
      <c r="I655" s="36"/>
      <c r="U655" s="36"/>
    </row>
    <row r="656" ht="15.75" customHeight="1">
      <c r="I656" s="36"/>
      <c r="U656" s="36"/>
    </row>
    <row r="657" ht="15.75" customHeight="1">
      <c r="I657" s="36"/>
      <c r="U657" s="36"/>
    </row>
    <row r="658" ht="15.75" customHeight="1">
      <c r="I658" s="36"/>
      <c r="U658" s="36"/>
    </row>
    <row r="659" ht="15.75" customHeight="1">
      <c r="I659" s="36"/>
      <c r="U659" s="36"/>
    </row>
    <row r="660" ht="15.75" customHeight="1">
      <c r="I660" s="36"/>
      <c r="U660" s="36"/>
    </row>
    <row r="661" ht="15.75" customHeight="1">
      <c r="I661" s="36"/>
      <c r="U661" s="36"/>
    </row>
    <row r="662" ht="15.75" customHeight="1">
      <c r="I662" s="36"/>
      <c r="U662" s="36"/>
    </row>
    <row r="663" ht="15.75" customHeight="1">
      <c r="I663" s="36"/>
      <c r="U663" s="36"/>
    </row>
    <row r="664" ht="15.75" customHeight="1">
      <c r="I664" s="36"/>
      <c r="U664" s="36"/>
    </row>
    <row r="665" ht="15.75" customHeight="1">
      <c r="I665" s="36"/>
      <c r="U665" s="36"/>
    </row>
    <row r="666" ht="15.75" customHeight="1">
      <c r="I666" s="36"/>
      <c r="U666" s="36"/>
    </row>
    <row r="667" ht="15.75" customHeight="1">
      <c r="I667" s="36"/>
      <c r="U667" s="36"/>
    </row>
    <row r="668" ht="15.75" customHeight="1">
      <c r="I668" s="36"/>
      <c r="U668" s="36"/>
    </row>
    <row r="669" ht="15.75" customHeight="1">
      <c r="I669" s="36"/>
      <c r="U669" s="36"/>
    </row>
    <row r="670" ht="15.75" customHeight="1">
      <c r="I670" s="36"/>
      <c r="U670" s="36"/>
    </row>
    <row r="671" ht="15.75" customHeight="1">
      <c r="I671" s="36"/>
      <c r="U671" s="36"/>
    </row>
    <row r="672" ht="15.75" customHeight="1">
      <c r="I672" s="36"/>
      <c r="U672" s="36"/>
    </row>
    <row r="673" ht="15.75" customHeight="1">
      <c r="I673" s="36"/>
      <c r="U673" s="36"/>
    </row>
    <row r="674" ht="15.75" customHeight="1">
      <c r="I674" s="36"/>
      <c r="U674" s="36"/>
    </row>
    <row r="675" ht="15.75" customHeight="1">
      <c r="I675" s="36"/>
      <c r="U675" s="36"/>
    </row>
    <row r="676" ht="15.75" customHeight="1">
      <c r="I676" s="36"/>
      <c r="U676" s="36"/>
    </row>
    <row r="677" ht="15.75" customHeight="1">
      <c r="I677" s="36"/>
      <c r="U677" s="36"/>
    </row>
    <row r="678" ht="15.75" customHeight="1">
      <c r="I678" s="36"/>
      <c r="U678" s="36"/>
    </row>
    <row r="679" ht="15.75" customHeight="1">
      <c r="I679" s="36"/>
      <c r="U679" s="36"/>
    </row>
    <row r="680" ht="15.75" customHeight="1">
      <c r="I680" s="36"/>
      <c r="U680" s="36"/>
    </row>
    <row r="681" ht="15.75" customHeight="1">
      <c r="I681" s="36"/>
      <c r="U681" s="36"/>
    </row>
    <row r="682" ht="15.75" customHeight="1">
      <c r="I682" s="36"/>
      <c r="U682" s="36"/>
    </row>
    <row r="683" ht="15.75" customHeight="1">
      <c r="I683" s="36"/>
      <c r="U683" s="36"/>
    </row>
    <row r="684" ht="15.75" customHeight="1">
      <c r="I684" s="36"/>
      <c r="U684" s="36"/>
    </row>
    <row r="685" ht="15.75" customHeight="1">
      <c r="I685" s="36"/>
      <c r="U685" s="36"/>
    </row>
    <row r="686" ht="15.75" customHeight="1">
      <c r="I686" s="36"/>
      <c r="U686" s="36"/>
    </row>
    <row r="687" ht="15.75" customHeight="1">
      <c r="I687" s="36"/>
      <c r="U687" s="36"/>
    </row>
    <row r="688" ht="15.75" customHeight="1">
      <c r="I688" s="36"/>
      <c r="U688" s="36"/>
    </row>
    <row r="689" ht="15.75" customHeight="1">
      <c r="I689" s="36"/>
      <c r="U689" s="36"/>
    </row>
    <row r="690" ht="15.75" customHeight="1">
      <c r="I690" s="36"/>
      <c r="U690" s="36"/>
    </row>
    <row r="691" ht="15.75" customHeight="1">
      <c r="I691" s="36"/>
      <c r="U691" s="36"/>
    </row>
    <row r="692" ht="15.75" customHeight="1">
      <c r="I692" s="36"/>
      <c r="U692" s="36"/>
    </row>
    <row r="693" ht="15.75" customHeight="1">
      <c r="I693" s="36"/>
      <c r="U693" s="36"/>
    </row>
    <row r="694" ht="15.75" customHeight="1">
      <c r="I694" s="36"/>
      <c r="U694" s="36"/>
    </row>
    <row r="695" ht="15.75" customHeight="1">
      <c r="I695" s="36"/>
      <c r="U695" s="36"/>
    </row>
    <row r="696" ht="15.75" customHeight="1">
      <c r="I696" s="36"/>
      <c r="U696" s="36"/>
    </row>
    <row r="697" ht="15.75" customHeight="1">
      <c r="I697" s="36"/>
      <c r="U697" s="36"/>
    </row>
    <row r="698" ht="15.75" customHeight="1">
      <c r="I698" s="36"/>
      <c r="U698" s="36"/>
    </row>
    <row r="699" ht="15.75" customHeight="1">
      <c r="I699" s="36"/>
      <c r="U699" s="36"/>
    </row>
    <row r="700" ht="15.75" customHeight="1">
      <c r="I700" s="36"/>
      <c r="U700" s="36"/>
    </row>
    <row r="701" ht="15.75" customHeight="1">
      <c r="I701" s="36"/>
      <c r="U701" s="36"/>
    </row>
    <row r="702" ht="15.75" customHeight="1">
      <c r="I702" s="36"/>
      <c r="U702" s="36"/>
    </row>
    <row r="703" ht="15.75" customHeight="1">
      <c r="I703" s="36"/>
      <c r="U703" s="36"/>
    </row>
    <row r="704" ht="15.75" customHeight="1">
      <c r="I704" s="36"/>
      <c r="U704" s="36"/>
    </row>
    <row r="705" ht="15.75" customHeight="1">
      <c r="I705" s="36"/>
      <c r="U705" s="36"/>
    </row>
    <row r="706" ht="15.75" customHeight="1">
      <c r="I706" s="36"/>
      <c r="U706" s="36"/>
    </row>
    <row r="707" ht="15.75" customHeight="1">
      <c r="I707" s="36"/>
      <c r="U707" s="36"/>
    </row>
    <row r="708" ht="15.75" customHeight="1">
      <c r="I708" s="36"/>
      <c r="U708" s="36"/>
    </row>
    <row r="709" ht="15.75" customHeight="1">
      <c r="I709" s="36"/>
      <c r="U709" s="36"/>
    </row>
    <row r="710" ht="15.75" customHeight="1">
      <c r="I710" s="36"/>
      <c r="U710" s="36"/>
    </row>
    <row r="711" ht="15.75" customHeight="1">
      <c r="I711" s="36"/>
      <c r="U711" s="36"/>
    </row>
    <row r="712" ht="15.75" customHeight="1">
      <c r="I712" s="36"/>
      <c r="U712" s="36"/>
    </row>
    <row r="713" ht="15.75" customHeight="1">
      <c r="I713" s="36"/>
      <c r="U713" s="36"/>
    </row>
    <row r="714" ht="15.75" customHeight="1">
      <c r="I714" s="36"/>
      <c r="U714" s="36"/>
    </row>
    <row r="715" ht="15.75" customHeight="1">
      <c r="I715" s="36"/>
      <c r="U715" s="36"/>
    </row>
    <row r="716" ht="15.75" customHeight="1">
      <c r="I716" s="36"/>
      <c r="U716" s="36"/>
    </row>
    <row r="717" ht="15.75" customHeight="1">
      <c r="I717" s="36"/>
      <c r="U717" s="36"/>
    </row>
    <row r="718" ht="15.75" customHeight="1">
      <c r="I718" s="36"/>
      <c r="U718" s="36"/>
    </row>
    <row r="719" ht="15.75" customHeight="1">
      <c r="I719" s="36"/>
      <c r="U719" s="36"/>
    </row>
    <row r="720" ht="15.75" customHeight="1">
      <c r="I720" s="36"/>
      <c r="U720" s="36"/>
    </row>
    <row r="721" ht="15.75" customHeight="1">
      <c r="I721" s="36"/>
      <c r="U721" s="36"/>
    </row>
    <row r="722" ht="15.75" customHeight="1">
      <c r="I722" s="36"/>
      <c r="U722" s="36"/>
    </row>
    <row r="723" ht="15.75" customHeight="1">
      <c r="I723" s="36"/>
      <c r="U723" s="36"/>
    </row>
    <row r="724" ht="15.75" customHeight="1">
      <c r="I724" s="36"/>
      <c r="U724" s="36"/>
    </row>
    <row r="725" ht="15.75" customHeight="1">
      <c r="I725" s="36"/>
      <c r="U725" s="36"/>
    </row>
    <row r="726" ht="15.75" customHeight="1">
      <c r="I726" s="36"/>
      <c r="U726" s="36"/>
    </row>
    <row r="727" ht="15.75" customHeight="1">
      <c r="I727" s="36"/>
      <c r="U727" s="36"/>
    </row>
    <row r="728" ht="15.75" customHeight="1">
      <c r="I728" s="36"/>
      <c r="U728" s="36"/>
    </row>
    <row r="729" ht="15.75" customHeight="1">
      <c r="I729" s="36"/>
      <c r="U729" s="36"/>
    </row>
    <row r="730" ht="15.75" customHeight="1">
      <c r="I730" s="36"/>
      <c r="U730" s="36"/>
    </row>
    <row r="731" ht="15.75" customHeight="1">
      <c r="I731" s="36"/>
      <c r="U731" s="36"/>
    </row>
    <row r="732" ht="15.75" customHeight="1">
      <c r="I732" s="36"/>
      <c r="U732" s="36"/>
    </row>
    <row r="733" ht="15.75" customHeight="1">
      <c r="I733" s="36"/>
      <c r="U733" s="36"/>
    </row>
    <row r="734" ht="15.75" customHeight="1">
      <c r="I734" s="36"/>
      <c r="U734" s="36"/>
    </row>
    <row r="735" ht="15.75" customHeight="1">
      <c r="I735" s="36"/>
      <c r="U735" s="36"/>
    </row>
    <row r="736" ht="15.75" customHeight="1">
      <c r="I736" s="36"/>
      <c r="U736" s="36"/>
    </row>
    <row r="737" ht="15.75" customHeight="1">
      <c r="I737" s="36"/>
      <c r="U737" s="36"/>
    </row>
    <row r="738" ht="15.75" customHeight="1">
      <c r="I738" s="36"/>
      <c r="U738" s="36"/>
    </row>
    <row r="739" ht="15.75" customHeight="1">
      <c r="I739" s="36"/>
      <c r="U739" s="36"/>
    </row>
    <row r="740" ht="15.75" customHeight="1">
      <c r="I740" s="36"/>
      <c r="U740" s="36"/>
    </row>
    <row r="741" ht="15.75" customHeight="1">
      <c r="I741" s="36"/>
      <c r="U741" s="36"/>
    </row>
    <row r="742" ht="15.75" customHeight="1">
      <c r="I742" s="36"/>
      <c r="U742" s="36"/>
    </row>
    <row r="743" ht="15.75" customHeight="1">
      <c r="I743" s="36"/>
      <c r="U743" s="36"/>
    </row>
    <row r="744" ht="15.75" customHeight="1">
      <c r="I744" s="36"/>
      <c r="U744" s="36"/>
    </row>
    <row r="745" ht="15.75" customHeight="1">
      <c r="I745" s="36"/>
      <c r="U745" s="36"/>
    </row>
    <row r="746" ht="15.75" customHeight="1">
      <c r="I746" s="36"/>
      <c r="U746" s="36"/>
    </row>
    <row r="747" ht="15.75" customHeight="1">
      <c r="I747" s="36"/>
      <c r="U747" s="36"/>
    </row>
    <row r="748" ht="15.75" customHeight="1">
      <c r="I748" s="36"/>
      <c r="U748" s="36"/>
    </row>
    <row r="749" ht="15.75" customHeight="1">
      <c r="I749" s="36"/>
      <c r="U749" s="36"/>
    </row>
    <row r="750" ht="15.75" customHeight="1">
      <c r="I750" s="36"/>
      <c r="U750" s="36"/>
    </row>
    <row r="751" ht="15.75" customHeight="1">
      <c r="I751" s="36"/>
      <c r="U751" s="36"/>
    </row>
    <row r="752" ht="15.75" customHeight="1">
      <c r="I752" s="36"/>
      <c r="U752" s="36"/>
    </row>
    <row r="753" ht="15.75" customHeight="1">
      <c r="I753" s="36"/>
      <c r="U753" s="36"/>
    </row>
    <row r="754" ht="15.75" customHeight="1">
      <c r="I754" s="36"/>
      <c r="U754" s="36"/>
    </row>
    <row r="755" ht="15.75" customHeight="1">
      <c r="I755" s="36"/>
      <c r="U755" s="36"/>
    </row>
    <row r="756" ht="15.75" customHeight="1">
      <c r="I756" s="36"/>
      <c r="U756" s="36"/>
    </row>
    <row r="757" ht="15.75" customHeight="1">
      <c r="I757" s="36"/>
      <c r="U757" s="36"/>
    </row>
    <row r="758" ht="15.75" customHeight="1">
      <c r="I758" s="36"/>
      <c r="U758" s="36"/>
    </row>
    <row r="759" ht="15.75" customHeight="1">
      <c r="I759" s="36"/>
      <c r="U759" s="36"/>
    </row>
    <row r="760" ht="15.75" customHeight="1">
      <c r="I760" s="36"/>
      <c r="U760" s="36"/>
    </row>
    <row r="761" ht="15.75" customHeight="1">
      <c r="I761" s="36"/>
      <c r="U761" s="36"/>
    </row>
    <row r="762" ht="15.75" customHeight="1">
      <c r="I762" s="36"/>
      <c r="U762" s="36"/>
    </row>
    <row r="763" ht="15.75" customHeight="1">
      <c r="I763" s="36"/>
      <c r="U763" s="36"/>
    </row>
    <row r="764" ht="15.75" customHeight="1">
      <c r="I764" s="36"/>
      <c r="U764" s="36"/>
    </row>
    <row r="765" ht="15.75" customHeight="1">
      <c r="I765" s="36"/>
      <c r="U765" s="36"/>
    </row>
    <row r="766" ht="15.75" customHeight="1">
      <c r="I766" s="36"/>
      <c r="U766" s="36"/>
    </row>
    <row r="767" ht="15.75" customHeight="1">
      <c r="I767" s="36"/>
      <c r="U767" s="36"/>
    </row>
    <row r="768" ht="15.75" customHeight="1">
      <c r="I768" s="36"/>
      <c r="U768" s="36"/>
    </row>
    <row r="769" ht="15.75" customHeight="1">
      <c r="I769" s="36"/>
      <c r="U769" s="36"/>
    </row>
    <row r="770" ht="15.75" customHeight="1">
      <c r="I770" s="36"/>
      <c r="U770" s="36"/>
    </row>
    <row r="771" ht="15.75" customHeight="1">
      <c r="I771" s="36"/>
      <c r="U771" s="36"/>
    </row>
    <row r="772" ht="15.75" customHeight="1">
      <c r="I772" s="36"/>
      <c r="U772" s="36"/>
    </row>
    <row r="773" ht="15.75" customHeight="1">
      <c r="I773" s="36"/>
      <c r="U773" s="36"/>
    </row>
    <row r="774" ht="15.75" customHeight="1">
      <c r="I774" s="36"/>
      <c r="U774" s="36"/>
    </row>
    <row r="775" ht="15.75" customHeight="1">
      <c r="I775" s="36"/>
      <c r="U775" s="36"/>
    </row>
    <row r="776" ht="15.75" customHeight="1">
      <c r="I776" s="36"/>
      <c r="U776" s="36"/>
    </row>
    <row r="777" ht="15.75" customHeight="1">
      <c r="I777" s="36"/>
      <c r="U777" s="36"/>
    </row>
    <row r="778" ht="15.75" customHeight="1">
      <c r="I778" s="36"/>
      <c r="U778" s="36"/>
    </row>
    <row r="779" ht="15.75" customHeight="1">
      <c r="I779" s="36"/>
      <c r="U779" s="36"/>
    </row>
    <row r="780" ht="15.75" customHeight="1">
      <c r="I780" s="36"/>
      <c r="U780" s="36"/>
    </row>
    <row r="781" ht="15.75" customHeight="1">
      <c r="I781" s="36"/>
      <c r="U781" s="36"/>
    </row>
    <row r="782" ht="15.75" customHeight="1">
      <c r="I782" s="36"/>
      <c r="U782" s="36"/>
    </row>
    <row r="783" ht="15.75" customHeight="1">
      <c r="I783" s="36"/>
      <c r="U783" s="36"/>
    </row>
    <row r="784" ht="15.75" customHeight="1">
      <c r="I784" s="36"/>
      <c r="U784" s="36"/>
    </row>
    <row r="785" ht="15.75" customHeight="1">
      <c r="I785" s="36"/>
      <c r="U785" s="36"/>
    </row>
    <row r="786" ht="15.75" customHeight="1">
      <c r="I786" s="36"/>
      <c r="U786" s="36"/>
    </row>
    <row r="787" ht="15.75" customHeight="1">
      <c r="I787" s="36"/>
      <c r="U787" s="36"/>
    </row>
    <row r="788" ht="15.75" customHeight="1">
      <c r="I788" s="36"/>
      <c r="U788" s="36"/>
    </row>
    <row r="789" ht="15.75" customHeight="1">
      <c r="I789" s="36"/>
      <c r="U789" s="36"/>
    </row>
    <row r="790" ht="15.75" customHeight="1">
      <c r="I790" s="36"/>
      <c r="U790" s="36"/>
    </row>
    <row r="791" ht="15.75" customHeight="1">
      <c r="I791" s="36"/>
      <c r="U791" s="36"/>
    </row>
    <row r="792" ht="15.75" customHeight="1">
      <c r="I792" s="36"/>
      <c r="U792" s="36"/>
    </row>
    <row r="793" ht="15.75" customHeight="1">
      <c r="I793" s="36"/>
      <c r="U793" s="36"/>
    </row>
    <row r="794" ht="15.75" customHeight="1">
      <c r="I794" s="36"/>
      <c r="U794" s="36"/>
    </row>
    <row r="795" ht="15.75" customHeight="1">
      <c r="I795" s="36"/>
      <c r="U795" s="36"/>
    </row>
    <row r="796" ht="15.75" customHeight="1">
      <c r="I796" s="36"/>
      <c r="U796" s="36"/>
    </row>
    <row r="797" ht="15.75" customHeight="1">
      <c r="I797" s="36"/>
      <c r="U797" s="36"/>
    </row>
    <row r="798" ht="15.75" customHeight="1">
      <c r="I798" s="36"/>
      <c r="U798" s="36"/>
    </row>
    <row r="799" ht="15.75" customHeight="1">
      <c r="I799" s="36"/>
      <c r="U799" s="36"/>
    </row>
    <row r="800" ht="15.75" customHeight="1">
      <c r="I800" s="36"/>
      <c r="U800" s="36"/>
    </row>
    <row r="801" ht="15.75" customHeight="1">
      <c r="I801" s="36"/>
      <c r="U801" s="36"/>
    </row>
    <row r="802" ht="15.75" customHeight="1">
      <c r="I802" s="36"/>
      <c r="U802" s="36"/>
    </row>
    <row r="803" ht="15.75" customHeight="1">
      <c r="I803" s="36"/>
      <c r="U803" s="36"/>
    </row>
    <row r="804" ht="15.75" customHeight="1">
      <c r="I804" s="36"/>
      <c r="U804" s="36"/>
    </row>
    <row r="805" ht="15.75" customHeight="1">
      <c r="I805" s="36"/>
      <c r="U805" s="36"/>
    </row>
    <row r="806" ht="15.75" customHeight="1">
      <c r="I806" s="36"/>
      <c r="U806" s="36"/>
    </row>
    <row r="807" ht="15.75" customHeight="1">
      <c r="I807" s="36"/>
      <c r="U807" s="36"/>
    </row>
    <row r="808" ht="15.75" customHeight="1">
      <c r="I808" s="36"/>
      <c r="U808" s="36"/>
    </row>
    <row r="809" ht="15.75" customHeight="1">
      <c r="I809" s="36"/>
      <c r="U809" s="36"/>
    </row>
    <row r="810" ht="15.75" customHeight="1">
      <c r="I810" s="36"/>
      <c r="U810" s="36"/>
    </row>
    <row r="811" ht="15.75" customHeight="1">
      <c r="I811" s="36"/>
      <c r="U811" s="36"/>
    </row>
    <row r="812" ht="15.75" customHeight="1">
      <c r="I812" s="36"/>
      <c r="U812" s="36"/>
    </row>
    <row r="813" ht="15.75" customHeight="1">
      <c r="I813" s="36"/>
      <c r="U813" s="36"/>
    </row>
    <row r="814" ht="15.75" customHeight="1">
      <c r="I814" s="36"/>
      <c r="U814" s="36"/>
    </row>
    <row r="815" ht="15.75" customHeight="1">
      <c r="I815" s="36"/>
      <c r="U815" s="36"/>
    </row>
    <row r="816" ht="15.75" customHeight="1">
      <c r="I816" s="36"/>
      <c r="U816" s="36"/>
    </row>
    <row r="817" ht="15.75" customHeight="1">
      <c r="I817" s="36"/>
      <c r="U817" s="36"/>
    </row>
    <row r="818" ht="15.75" customHeight="1">
      <c r="I818" s="36"/>
      <c r="U818" s="36"/>
    </row>
    <row r="819" ht="15.75" customHeight="1">
      <c r="I819" s="36"/>
      <c r="U819" s="36"/>
    </row>
    <row r="820" ht="15.75" customHeight="1">
      <c r="I820" s="36"/>
      <c r="U820" s="36"/>
    </row>
    <row r="821" ht="15.75" customHeight="1">
      <c r="I821" s="36"/>
      <c r="U821" s="36"/>
    </row>
    <row r="822" ht="15.75" customHeight="1">
      <c r="I822" s="36"/>
      <c r="U822" s="36"/>
    </row>
    <row r="823" ht="15.75" customHeight="1">
      <c r="I823" s="36"/>
      <c r="U823" s="36"/>
    </row>
    <row r="824" ht="15.75" customHeight="1">
      <c r="I824" s="36"/>
      <c r="U824" s="36"/>
    </row>
    <row r="825" ht="15.75" customHeight="1">
      <c r="I825" s="36"/>
      <c r="U825" s="36"/>
    </row>
    <row r="826" ht="15.75" customHeight="1">
      <c r="I826" s="36"/>
      <c r="U826" s="36"/>
    </row>
    <row r="827" ht="15.75" customHeight="1">
      <c r="I827" s="36"/>
      <c r="U827" s="36"/>
    </row>
    <row r="828" ht="15.75" customHeight="1">
      <c r="I828" s="36"/>
      <c r="U828" s="36"/>
    </row>
    <row r="829" ht="15.75" customHeight="1">
      <c r="I829" s="36"/>
      <c r="U829" s="36"/>
    </row>
    <row r="830" ht="15.75" customHeight="1">
      <c r="I830" s="36"/>
      <c r="U830" s="36"/>
    </row>
    <row r="831" ht="15.75" customHeight="1">
      <c r="I831" s="36"/>
      <c r="U831" s="36"/>
    </row>
    <row r="832" ht="15.75" customHeight="1">
      <c r="I832" s="36"/>
      <c r="U832" s="36"/>
    </row>
    <row r="833" ht="15.75" customHeight="1">
      <c r="I833" s="36"/>
      <c r="U833" s="36"/>
    </row>
    <row r="834" ht="15.75" customHeight="1">
      <c r="I834" s="36"/>
      <c r="U834" s="36"/>
    </row>
    <row r="835" ht="15.75" customHeight="1">
      <c r="I835" s="36"/>
      <c r="U835" s="36"/>
    </row>
    <row r="836" ht="15.75" customHeight="1">
      <c r="I836" s="36"/>
      <c r="U836" s="36"/>
    </row>
    <row r="837" ht="15.75" customHeight="1">
      <c r="I837" s="36"/>
      <c r="U837" s="36"/>
    </row>
    <row r="838" ht="15.75" customHeight="1">
      <c r="I838" s="36"/>
      <c r="U838" s="36"/>
    </row>
    <row r="839" ht="15.75" customHeight="1">
      <c r="I839" s="36"/>
      <c r="U839" s="36"/>
    </row>
    <row r="840" ht="15.75" customHeight="1">
      <c r="I840" s="36"/>
      <c r="U840" s="36"/>
    </row>
    <row r="841" ht="15.75" customHeight="1">
      <c r="I841" s="36"/>
      <c r="U841" s="36"/>
    </row>
    <row r="842" ht="15.75" customHeight="1">
      <c r="I842" s="36"/>
      <c r="U842" s="36"/>
    </row>
    <row r="843" ht="15.75" customHeight="1">
      <c r="I843" s="36"/>
      <c r="U843" s="36"/>
    </row>
    <row r="844" ht="15.75" customHeight="1">
      <c r="I844" s="36"/>
      <c r="U844" s="36"/>
    </row>
    <row r="845" ht="15.75" customHeight="1">
      <c r="I845" s="36"/>
      <c r="U845" s="36"/>
    </row>
    <row r="846" ht="15.75" customHeight="1">
      <c r="I846" s="36"/>
      <c r="U846" s="36"/>
    </row>
    <row r="847" ht="15.75" customHeight="1">
      <c r="I847" s="36"/>
      <c r="U847" s="36"/>
    </row>
    <row r="848" ht="15.75" customHeight="1">
      <c r="I848" s="36"/>
      <c r="U848" s="36"/>
    </row>
    <row r="849" ht="15.75" customHeight="1">
      <c r="I849" s="36"/>
      <c r="U849" s="36"/>
    </row>
    <row r="850" ht="15.75" customHeight="1">
      <c r="I850" s="36"/>
      <c r="U850" s="36"/>
    </row>
    <row r="851" ht="15.75" customHeight="1">
      <c r="I851" s="36"/>
      <c r="U851" s="36"/>
    </row>
    <row r="852" ht="15.75" customHeight="1">
      <c r="I852" s="36"/>
      <c r="U852" s="36"/>
    </row>
    <row r="853" ht="15.75" customHeight="1">
      <c r="I853" s="36"/>
      <c r="U853" s="36"/>
    </row>
    <row r="854" ht="15.75" customHeight="1">
      <c r="I854" s="36"/>
      <c r="U854" s="36"/>
    </row>
    <row r="855" ht="15.75" customHeight="1">
      <c r="I855" s="36"/>
      <c r="U855" s="36"/>
    </row>
    <row r="856" ht="15.75" customHeight="1">
      <c r="I856" s="36"/>
      <c r="U856" s="36"/>
    </row>
    <row r="857" ht="15.75" customHeight="1">
      <c r="I857" s="36"/>
      <c r="U857" s="36"/>
    </row>
    <row r="858" ht="15.75" customHeight="1">
      <c r="I858" s="36"/>
      <c r="U858" s="36"/>
    </row>
    <row r="859" ht="15.75" customHeight="1">
      <c r="I859" s="36"/>
      <c r="U859" s="36"/>
    </row>
    <row r="860" ht="15.75" customHeight="1">
      <c r="I860" s="36"/>
      <c r="U860" s="36"/>
    </row>
    <row r="861" ht="15.75" customHeight="1">
      <c r="I861" s="36"/>
      <c r="U861" s="36"/>
    </row>
    <row r="862" ht="15.75" customHeight="1">
      <c r="I862" s="36"/>
      <c r="U862" s="36"/>
    </row>
    <row r="863" ht="15.75" customHeight="1">
      <c r="I863" s="36"/>
      <c r="U863" s="36"/>
    </row>
    <row r="864" ht="15.75" customHeight="1">
      <c r="I864" s="36"/>
      <c r="U864" s="36"/>
    </row>
    <row r="865" ht="15.75" customHeight="1">
      <c r="I865" s="36"/>
      <c r="U865" s="36"/>
    </row>
    <row r="866" ht="15.75" customHeight="1">
      <c r="I866" s="36"/>
      <c r="U866" s="36"/>
    </row>
    <row r="867" ht="15.75" customHeight="1">
      <c r="I867" s="36"/>
      <c r="U867" s="36"/>
    </row>
    <row r="868" ht="15.75" customHeight="1">
      <c r="I868" s="36"/>
      <c r="U868" s="36"/>
    </row>
    <row r="869" ht="15.75" customHeight="1">
      <c r="I869" s="36"/>
      <c r="U869" s="36"/>
    </row>
    <row r="870" ht="15.75" customHeight="1">
      <c r="I870" s="36"/>
      <c r="U870" s="36"/>
    </row>
    <row r="871" ht="15.75" customHeight="1">
      <c r="I871" s="36"/>
      <c r="U871" s="36"/>
    </row>
    <row r="872" ht="15.75" customHeight="1">
      <c r="I872" s="36"/>
      <c r="U872" s="36"/>
    </row>
    <row r="873" ht="15.75" customHeight="1">
      <c r="I873" s="36"/>
      <c r="U873" s="36"/>
    </row>
    <row r="874" ht="15.75" customHeight="1">
      <c r="I874" s="36"/>
      <c r="U874" s="36"/>
    </row>
    <row r="875" ht="15.75" customHeight="1">
      <c r="I875" s="36"/>
      <c r="U875" s="36"/>
    </row>
    <row r="876" ht="15.75" customHeight="1">
      <c r="I876" s="36"/>
      <c r="U876" s="36"/>
    </row>
    <row r="877" ht="15.75" customHeight="1">
      <c r="I877" s="36"/>
      <c r="U877" s="36"/>
    </row>
    <row r="878" ht="15.75" customHeight="1">
      <c r="I878" s="36"/>
      <c r="U878" s="36"/>
    </row>
    <row r="879" ht="15.75" customHeight="1">
      <c r="I879" s="36"/>
      <c r="U879" s="36"/>
    </row>
    <row r="880" ht="15.75" customHeight="1">
      <c r="I880" s="36"/>
      <c r="U880" s="36"/>
    </row>
    <row r="881" ht="15.75" customHeight="1">
      <c r="I881" s="36"/>
      <c r="U881" s="36"/>
    </row>
    <row r="882" ht="15.75" customHeight="1">
      <c r="I882" s="36"/>
      <c r="U882" s="36"/>
    </row>
    <row r="883" ht="15.75" customHeight="1">
      <c r="I883" s="36"/>
      <c r="U883" s="36"/>
    </row>
    <row r="884" ht="15.75" customHeight="1">
      <c r="I884" s="36"/>
      <c r="U884" s="36"/>
    </row>
    <row r="885" ht="15.75" customHeight="1">
      <c r="I885" s="36"/>
      <c r="U885" s="36"/>
    </row>
    <row r="886" ht="15.75" customHeight="1">
      <c r="I886" s="36"/>
      <c r="U886" s="36"/>
    </row>
    <row r="887" ht="15.75" customHeight="1">
      <c r="I887" s="36"/>
      <c r="U887" s="36"/>
    </row>
    <row r="888" ht="15.75" customHeight="1">
      <c r="I888" s="36"/>
      <c r="U888" s="36"/>
    </row>
    <row r="889" ht="15.75" customHeight="1">
      <c r="I889" s="36"/>
      <c r="U889" s="36"/>
    </row>
    <row r="890" ht="15.75" customHeight="1">
      <c r="I890" s="36"/>
      <c r="U890" s="36"/>
    </row>
    <row r="891" ht="15.75" customHeight="1">
      <c r="I891" s="36"/>
      <c r="U891" s="36"/>
    </row>
    <row r="892" ht="15.75" customHeight="1">
      <c r="I892" s="36"/>
      <c r="U892" s="36"/>
    </row>
    <row r="893" ht="15.75" customHeight="1">
      <c r="I893" s="36"/>
      <c r="U893" s="36"/>
    </row>
    <row r="894" ht="15.75" customHeight="1">
      <c r="I894" s="36"/>
      <c r="U894" s="36"/>
    </row>
    <row r="895" ht="15.75" customHeight="1">
      <c r="I895" s="36"/>
      <c r="U895" s="36"/>
    </row>
    <row r="896" ht="15.75" customHeight="1">
      <c r="I896" s="36"/>
      <c r="U896" s="36"/>
    </row>
    <row r="897" ht="15.75" customHeight="1">
      <c r="I897" s="36"/>
      <c r="U897" s="36"/>
    </row>
    <row r="898" ht="15.75" customHeight="1">
      <c r="I898" s="36"/>
      <c r="U898" s="36"/>
    </row>
    <row r="899" ht="15.75" customHeight="1">
      <c r="I899" s="36"/>
      <c r="U899" s="36"/>
    </row>
    <row r="900" ht="15.75" customHeight="1">
      <c r="I900" s="36"/>
      <c r="U900" s="36"/>
    </row>
    <row r="901" ht="15.75" customHeight="1">
      <c r="I901" s="36"/>
      <c r="U901" s="36"/>
    </row>
    <row r="902" ht="15.75" customHeight="1">
      <c r="I902" s="36"/>
      <c r="U902" s="36"/>
    </row>
    <row r="903" ht="15.75" customHeight="1">
      <c r="I903" s="36"/>
      <c r="U903" s="36"/>
    </row>
    <row r="904" ht="15.75" customHeight="1">
      <c r="I904" s="36"/>
      <c r="U904" s="36"/>
    </row>
    <row r="905" ht="15.75" customHeight="1">
      <c r="I905" s="36"/>
      <c r="U905" s="36"/>
    </row>
    <row r="906" ht="15.75" customHeight="1">
      <c r="I906" s="36"/>
      <c r="U906" s="36"/>
    </row>
    <row r="907" ht="15.75" customHeight="1">
      <c r="I907" s="36"/>
      <c r="U907" s="36"/>
    </row>
    <row r="908" ht="15.75" customHeight="1">
      <c r="I908" s="36"/>
      <c r="U908" s="36"/>
    </row>
    <row r="909" ht="15.75" customHeight="1">
      <c r="I909" s="36"/>
      <c r="U909" s="36"/>
    </row>
    <row r="910" ht="15.75" customHeight="1">
      <c r="I910" s="36"/>
      <c r="U910" s="36"/>
    </row>
    <row r="911" ht="15.75" customHeight="1">
      <c r="I911" s="36"/>
      <c r="U911" s="36"/>
    </row>
    <row r="912" ht="15.75" customHeight="1">
      <c r="I912" s="36"/>
      <c r="U912" s="36"/>
    </row>
    <row r="913" ht="15.75" customHeight="1">
      <c r="I913" s="36"/>
      <c r="U913" s="36"/>
    </row>
    <row r="914" ht="15.75" customHeight="1">
      <c r="I914" s="36"/>
      <c r="U914" s="36"/>
    </row>
    <row r="915" ht="15.75" customHeight="1">
      <c r="I915" s="36"/>
      <c r="U915" s="36"/>
    </row>
    <row r="916" ht="15.75" customHeight="1">
      <c r="I916" s="36"/>
      <c r="U916" s="36"/>
    </row>
    <row r="917" ht="15.75" customHeight="1">
      <c r="I917" s="36"/>
      <c r="U917" s="36"/>
    </row>
    <row r="918" ht="15.75" customHeight="1">
      <c r="I918" s="36"/>
      <c r="U918" s="36"/>
    </row>
    <row r="919" ht="15.75" customHeight="1">
      <c r="I919" s="36"/>
      <c r="U919" s="36"/>
    </row>
    <row r="920" ht="15.75" customHeight="1">
      <c r="I920" s="36"/>
      <c r="U920" s="36"/>
    </row>
    <row r="921" ht="15.75" customHeight="1">
      <c r="I921" s="36"/>
      <c r="U921" s="36"/>
    </row>
    <row r="922" ht="15.75" customHeight="1">
      <c r="I922" s="36"/>
      <c r="U922" s="36"/>
    </row>
    <row r="923" ht="15.75" customHeight="1">
      <c r="I923" s="36"/>
      <c r="U923" s="36"/>
    </row>
    <row r="924" ht="15.75" customHeight="1">
      <c r="I924" s="36"/>
      <c r="U924" s="36"/>
    </row>
    <row r="925" ht="15.75" customHeight="1">
      <c r="I925" s="36"/>
      <c r="U925" s="36"/>
    </row>
    <row r="926" ht="15.75" customHeight="1">
      <c r="I926" s="36"/>
      <c r="U926" s="36"/>
    </row>
    <row r="927" ht="15.75" customHeight="1">
      <c r="I927" s="36"/>
      <c r="U927" s="36"/>
    </row>
    <row r="928" ht="15.75" customHeight="1">
      <c r="I928" s="36"/>
      <c r="U928" s="36"/>
    </row>
    <row r="929" ht="15.75" customHeight="1">
      <c r="I929" s="36"/>
      <c r="U929" s="36"/>
    </row>
    <row r="930" ht="15.75" customHeight="1">
      <c r="I930" s="36"/>
      <c r="U930" s="36"/>
    </row>
    <row r="931" ht="15.75" customHeight="1">
      <c r="I931" s="36"/>
      <c r="U931" s="36"/>
    </row>
    <row r="932" ht="15.75" customHeight="1">
      <c r="I932" s="36"/>
      <c r="U932" s="36"/>
    </row>
    <row r="933" ht="15.75" customHeight="1">
      <c r="I933" s="36"/>
      <c r="U933" s="36"/>
    </row>
    <row r="934" ht="15.75" customHeight="1">
      <c r="I934" s="36"/>
      <c r="U934" s="36"/>
    </row>
    <row r="935" ht="15.75" customHeight="1">
      <c r="I935" s="36"/>
      <c r="U935" s="36"/>
    </row>
    <row r="936" ht="15.75" customHeight="1">
      <c r="I936" s="36"/>
      <c r="U936" s="36"/>
    </row>
    <row r="937" ht="15.75" customHeight="1">
      <c r="I937" s="36"/>
      <c r="U937" s="36"/>
    </row>
    <row r="938" ht="15.75" customHeight="1">
      <c r="I938" s="36"/>
      <c r="U938" s="36"/>
    </row>
    <row r="939" ht="15.75" customHeight="1">
      <c r="I939" s="36"/>
      <c r="U939" s="36"/>
    </row>
    <row r="940" ht="15.75" customHeight="1">
      <c r="I940" s="36"/>
      <c r="U940" s="36"/>
    </row>
    <row r="941" ht="15.75" customHeight="1">
      <c r="I941" s="36"/>
      <c r="U941" s="36"/>
    </row>
    <row r="942" ht="15.75" customHeight="1">
      <c r="I942" s="36"/>
      <c r="U942" s="36"/>
    </row>
    <row r="943" ht="15.75" customHeight="1">
      <c r="I943" s="36"/>
      <c r="U943" s="36"/>
    </row>
    <row r="944" ht="15.75" customHeight="1">
      <c r="I944" s="36"/>
      <c r="U944" s="36"/>
    </row>
    <row r="945" ht="15.75" customHeight="1">
      <c r="I945" s="36"/>
      <c r="U945" s="36"/>
    </row>
    <row r="946" ht="15.75" customHeight="1">
      <c r="I946" s="36"/>
      <c r="U946" s="36"/>
    </row>
    <row r="947" ht="15.75" customHeight="1">
      <c r="I947" s="36"/>
      <c r="U947" s="36"/>
    </row>
    <row r="948" ht="15.75" customHeight="1">
      <c r="I948" s="36"/>
      <c r="U948" s="36"/>
    </row>
    <row r="949" ht="15.75" customHeight="1">
      <c r="I949" s="36"/>
      <c r="U949" s="36"/>
    </row>
    <row r="950" ht="15.75" customHeight="1">
      <c r="I950" s="36"/>
      <c r="U950" s="36"/>
    </row>
    <row r="951" ht="15.75" customHeight="1">
      <c r="I951" s="36"/>
      <c r="U951" s="36"/>
    </row>
    <row r="952" ht="15.75" customHeight="1">
      <c r="I952" s="36"/>
      <c r="U952" s="36"/>
    </row>
    <row r="953" ht="15.75" customHeight="1">
      <c r="I953" s="36"/>
      <c r="U953" s="36"/>
    </row>
    <row r="954" ht="15.75" customHeight="1">
      <c r="I954" s="36"/>
      <c r="U954" s="36"/>
    </row>
    <row r="955" ht="15.75" customHeight="1">
      <c r="I955" s="36"/>
      <c r="U955" s="36"/>
    </row>
    <row r="956" ht="15.75" customHeight="1">
      <c r="I956" s="36"/>
      <c r="U956" s="36"/>
    </row>
    <row r="957" ht="15.75" customHeight="1">
      <c r="I957" s="36"/>
      <c r="U957" s="36"/>
    </row>
    <row r="958" ht="15.75" customHeight="1">
      <c r="I958" s="36"/>
      <c r="U958" s="36"/>
    </row>
    <row r="959" ht="15.75" customHeight="1">
      <c r="I959" s="36"/>
      <c r="U959" s="36"/>
    </row>
    <row r="960" ht="15.75" customHeight="1">
      <c r="I960" s="36"/>
      <c r="U960" s="36"/>
    </row>
    <row r="961" ht="15.75" customHeight="1">
      <c r="I961" s="36"/>
      <c r="U961" s="36"/>
    </row>
    <row r="962" ht="15.75" customHeight="1">
      <c r="I962" s="36"/>
      <c r="U962" s="36"/>
    </row>
    <row r="963" ht="15.75" customHeight="1">
      <c r="I963" s="36"/>
      <c r="U963" s="36"/>
    </row>
    <row r="964" ht="15.75" customHeight="1">
      <c r="I964" s="36"/>
      <c r="U964" s="36"/>
    </row>
    <row r="965" ht="15.75" customHeight="1">
      <c r="I965" s="36"/>
      <c r="U965" s="36"/>
    </row>
    <row r="966" ht="15.75" customHeight="1">
      <c r="I966" s="36"/>
      <c r="U966" s="36"/>
    </row>
    <row r="967" ht="15.75" customHeight="1">
      <c r="I967" s="36"/>
      <c r="U967" s="36"/>
    </row>
    <row r="968" ht="15.75" customHeight="1">
      <c r="I968" s="36"/>
      <c r="U968" s="36"/>
    </row>
    <row r="969" ht="15.75" customHeight="1">
      <c r="I969" s="36"/>
      <c r="U969" s="36"/>
    </row>
    <row r="970" ht="15.75" customHeight="1">
      <c r="I970" s="36"/>
      <c r="U970" s="36"/>
    </row>
    <row r="971" ht="15.75" customHeight="1">
      <c r="I971" s="36"/>
      <c r="U971" s="36"/>
    </row>
    <row r="972" ht="15.75" customHeight="1">
      <c r="I972" s="36"/>
      <c r="U972" s="36"/>
    </row>
    <row r="973" ht="15.75" customHeight="1">
      <c r="I973" s="36"/>
      <c r="U973" s="36"/>
    </row>
    <row r="974" ht="15.75" customHeight="1">
      <c r="I974" s="36"/>
      <c r="U974" s="36"/>
    </row>
    <row r="975" ht="15.75" customHeight="1">
      <c r="I975" s="36"/>
      <c r="U975" s="36"/>
    </row>
    <row r="976" ht="15.75" customHeight="1">
      <c r="I976" s="36"/>
      <c r="U976" s="36"/>
    </row>
    <row r="977" ht="15.75" customHeight="1">
      <c r="I977" s="36"/>
      <c r="U977" s="36"/>
    </row>
    <row r="978" ht="15.75" customHeight="1">
      <c r="I978" s="36"/>
      <c r="U978" s="36"/>
    </row>
    <row r="979" ht="15.75" customHeight="1">
      <c r="I979" s="36"/>
      <c r="U979" s="36"/>
    </row>
    <row r="980" ht="15.75" customHeight="1">
      <c r="I980" s="36"/>
      <c r="U980" s="36"/>
    </row>
    <row r="981" ht="15.75" customHeight="1">
      <c r="I981" s="36"/>
      <c r="U981" s="36"/>
    </row>
    <row r="982" ht="15.75" customHeight="1">
      <c r="I982" s="36"/>
      <c r="U982" s="36"/>
    </row>
    <row r="983" ht="15.75" customHeight="1">
      <c r="I983" s="36"/>
      <c r="U983" s="36"/>
    </row>
    <row r="984" ht="15.75" customHeight="1">
      <c r="I984" s="36"/>
      <c r="U984" s="36"/>
    </row>
    <row r="985" ht="15.75" customHeight="1">
      <c r="I985" s="36"/>
      <c r="U985" s="36"/>
    </row>
    <row r="986" ht="15.75" customHeight="1">
      <c r="I986" s="36"/>
      <c r="U986" s="36"/>
    </row>
    <row r="987" ht="15.75" customHeight="1">
      <c r="I987" s="36"/>
      <c r="U987" s="36"/>
    </row>
    <row r="988" ht="15.75" customHeight="1">
      <c r="I988" s="36"/>
      <c r="U988" s="36"/>
    </row>
    <row r="989" ht="15.75" customHeight="1">
      <c r="I989" s="36"/>
      <c r="U989" s="36"/>
    </row>
    <row r="990" ht="15.75" customHeight="1">
      <c r="I990" s="36"/>
      <c r="U990" s="36"/>
    </row>
    <row r="991" ht="15.75" customHeight="1">
      <c r="I991" s="36"/>
      <c r="U991" s="36"/>
    </row>
    <row r="992" ht="15.75" customHeight="1">
      <c r="I992" s="36"/>
      <c r="U992" s="36"/>
    </row>
    <row r="993" ht="15.75" customHeight="1">
      <c r="I993" s="36"/>
      <c r="U993" s="36"/>
    </row>
    <row r="994" ht="15.75" customHeight="1">
      <c r="I994" s="36"/>
      <c r="U994" s="36"/>
    </row>
    <row r="995" ht="15.75" customHeight="1">
      <c r="I995" s="36"/>
      <c r="U995" s="36"/>
    </row>
    <row r="996" ht="15.75" customHeight="1">
      <c r="I996" s="36"/>
      <c r="U996" s="36"/>
    </row>
    <row r="997" ht="15.75" customHeight="1">
      <c r="I997" s="36"/>
      <c r="U997" s="36"/>
    </row>
    <row r="998" ht="15.75" customHeight="1">
      <c r="I998" s="36"/>
      <c r="U998" s="36"/>
    </row>
    <row r="999" ht="15.75" customHeight="1">
      <c r="I999" s="36"/>
      <c r="U999" s="36"/>
    </row>
    <row r="1000" ht="15.75" customHeight="1">
      <c r="I1000" s="36"/>
      <c r="U1000" s="36"/>
    </row>
  </sheetData>
  <mergeCells count="9">
    <mergeCell ref="B47:C47"/>
    <mergeCell ref="E47:F47"/>
    <mergeCell ref="B2:U2"/>
    <mergeCell ref="B6:C6"/>
    <mergeCell ref="E6:F6"/>
    <mergeCell ref="B10:C10"/>
    <mergeCell ref="E10:F10"/>
    <mergeCell ref="B25:C25"/>
    <mergeCell ref="E25:F25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4.43" defaultRowHeight="15.0"/>
  <cols>
    <col customWidth="1" min="1" max="1" width="9.43"/>
    <col customWidth="1" min="2" max="2" width="15.14"/>
    <col customWidth="1" min="3" max="3" width="16.71"/>
    <col customWidth="1" min="4" max="4" width="8.29"/>
    <col customWidth="1" min="5" max="5" width="7.71"/>
    <col customWidth="1" hidden="1" min="6" max="7" width="7.71"/>
    <col customWidth="1" min="8" max="8" width="9.57"/>
    <col customWidth="1" min="9" max="22" width="9.14"/>
    <col customWidth="1" min="23" max="23" width="4.43"/>
    <col customWidth="1" min="24" max="24" width="6.0"/>
    <col customWidth="1" min="25" max="25" width="7.0"/>
    <col customWidth="1" min="26" max="26" width="11.86"/>
    <col customWidth="1" min="27" max="28" width="9.14"/>
  </cols>
  <sheetData>
    <row r="1">
      <c r="H1" s="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Z1" s="36"/>
    </row>
    <row r="2">
      <c r="B2" s="211" t="s">
        <v>188</v>
      </c>
      <c r="C2" s="8"/>
      <c r="D2" s="8"/>
      <c r="E2" s="32"/>
      <c r="F2" s="32"/>
      <c r="G2" s="32"/>
      <c r="H2" s="212"/>
      <c r="I2" s="213" t="s">
        <v>189</v>
      </c>
      <c r="J2" s="214" t="s">
        <v>190</v>
      </c>
      <c r="K2" s="215" t="s">
        <v>191</v>
      </c>
      <c r="L2" s="216" t="s">
        <v>192</v>
      </c>
      <c r="M2" s="217" t="s">
        <v>193</v>
      </c>
      <c r="N2" s="218" t="s">
        <v>194</v>
      </c>
      <c r="O2" s="219" t="s">
        <v>195</v>
      </c>
      <c r="P2" s="220" t="s">
        <v>196</v>
      </c>
      <c r="Q2" s="221" t="s">
        <v>197</v>
      </c>
      <c r="R2" s="222" t="s">
        <v>198</v>
      </c>
      <c r="S2" s="223" t="s">
        <v>199</v>
      </c>
      <c r="T2" s="224" t="s">
        <v>200</v>
      </c>
      <c r="U2" s="225" t="s">
        <v>201</v>
      </c>
      <c r="V2" s="226" t="s">
        <v>202</v>
      </c>
      <c r="W2" s="32"/>
      <c r="X2" s="32"/>
      <c r="Y2" s="32"/>
      <c r="Z2" s="212"/>
      <c r="AB2" s="94"/>
    </row>
    <row r="3">
      <c r="B3" s="67" t="s">
        <v>50</v>
      </c>
      <c r="C3" s="67" t="s">
        <v>51</v>
      </c>
      <c r="D3" s="67" t="s">
        <v>52</v>
      </c>
      <c r="E3" s="67" t="s">
        <v>54</v>
      </c>
      <c r="F3" s="67"/>
      <c r="G3" s="67"/>
      <c r="H3" s="227" t="s">
        <v>55</v>
      </c>
      <c r="I3" s="228">
        <v>2.0</v>
      </c>
      <c r="J3" s="229">
        <v>5.0</v>
      </c>
      <c r="K3" s="230">
        <v>7.0</v>
      </c>
      <c r="L3" s="231">
        <v>10.0</v>
      </c>
      <c r="M3" s="232">
        <v>11.0</v>
      </c>
      <c r="N3" s="233">
        <v>12.0</v>
      </c>
      <c r="O3" s="234">
        <v>13.0</v>
      </c>
      <c r="P3" s="235">
        <v>16.0</v>
      </c>
      <c r="Q3" s="236">
        <v>27.0</v>
      </c>
      <c r="R3" s="237">
        <v>69.0</v>
      </c>
      <c r="S3" s="238">
        <v>76.0</v>
      </c>
      <c r="T3" s="239">
        <v>77.0</v>
      </c>
      <c r="U3" s="240">
        <v>79.0</v>
      </c>
      <c r="V3" s="241">
        <v>81.0</v>
      </c>
      <c r="W3" s="123" t="s">
        <v>2</v>
      </c>
      <c r="X3" s="123" t="s">
        <v>3</v>
      </c>
      <c r="Y3" s="124" t="s">
        <v>66</v>
      </c>
      <c r="Z3" s="125" t="s">
        <v>67</v>
      </c>
      <c r="AB3" s="94"/>
    </row>
    <row r="4" ht="21.0" customHeight="1">
      <c r="H4" s="36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Z4" s="36"/>
      <c r="AB4" s="242"/>
    </row>
    <row r="5" ht="21.0" customHeight="1">
      <c r="B5" s="243" t="s">
        <v>203</v>
      </c>
      <c r="C5" s="244"/>
      <c r="D5" s="244"/>
      <c r="E5" s="244"/>
      <c r="F5" s="244"/>
      <c r="G5" s="244"/>
      <c r="H5" s="93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Z5" s="36"/>
      <c r="AB5" s="242"/>
    </row>
    <row r="6" ht="99.75" customHeight="1">
      <c r="B6" s="245" t="s">
        <v>204</v>
      </c>
      <c r="C6" s="67"/>
      <c r="D6" s="191">
        <v>6.0</v>
      </c>
      <c r="E6" s="191" t="s">
        <v>205</v>
      </c>
      <c r="F6" s="246">
        <v>70.0</v>
      </c>
      <c r="G6" s="191">
        <v>1.57</v>
      </c>
      <c r="H6" s="247">
        <v>110.0</v>
      </c>
      <c r="I6" s="248"/>
      <c r="J6" s="249"/>
      <c r="K6" s="250"/>
      <c r="L6" s="251"/>
      <c r="M6" s="252"/>
      <c r="N6" s="253"/>
      <c r="O6" s="254"/>
      <c r="P6" s="255"/>
      <c r="Q6" s="256"/>
      <c r="R6" s="257"/>
      <c r="S6" s="258"/>
      <c r="T6" s="259"/>
      <c r="U6" s="260"/>
      <c r="V6" s="261"/>
      <c r="W6" s="262">
        <f t="shared" ref="W6:W12" si="1">SUM(I6:V6)</f>
        <v>0</v>
      </c>
      <c r="X6" s="263">
        <f t="shared" ref="X6:X12" si="2">(I6+J6+K6+L6+M6+N6+O6+P6+R6+S6+T6+U6+V6)*D6</f>
        <v>0</v>
      </c>
      <c r="Y6" s="263">
        <f>W6*0.97</f>
        <v>0</v>
      </c>
      <c r="Z6" s="264">
        <f t="shared" ref="Z6:Z12" si="3">W6*H6</f>
        <v>0</v>
      </c>
      <c r="AB6" s="242"/>
    </row>
    <row r="7" ht="99.75" customHeight="1">
      <c r="B7" s="245" t="s">
        <v>206</v>
      </c>
      <c r="C7" s="67"/>
      <c r="D7" s="191">
        <v>6.0</v>
      </c>
      <c r="E7" s="191" t="s">
        <v>207</v>
      </c>
      <c r="F7" s="246">
        <v>90.0</v>
      </c>
      <c r="G7" s="191">
        <v>1.57</v>
      </c>
      <c r="H7" s="247">
        <v>145.0</v>
      </c>
      <c r="I7" s="248"/>
      <c r="J7" s="249"/>
      <c r="K7" s="250"/>
      <c r="L7" s="251"/>
      <c r="M7" s="252"/>
      <c r="N7" s="253"/>
      <c r="O7" s="254"/>
      <c r="P7" s="255"/>
      <c r="Q7" s="256"/>
      <c r="R7" s="257"/>
      <c r="S7" s="258"/>
      <c r="T7" s="259"/>
      <c r="U7" s="260"/>
      <c r="V7" s="261"/>
      <c r="W7" s="262">
        <f t="shared" si="1"/>
        <v>0</v>
      </c>
      <c r="X7" s="263">
        <f t="shared" si="2"/>
        <v>0</v>
      </c>
      <c r="Y7" s="263"/>
      <c r="Z7" s="264">
        <f t="shared" si="3"/>
        <v>0</v>
      </c>
      <c r="AB7" s="242"/>
    </row>
    <row r="8" ht="99.75" customHeight="1">
      <c r="B8" s="265" t="s">
        <v>208</v>
      </c>
      <c r="C8" s="67"/>
      <c r="D8" s="191">
        <v>6.0</v>
      </c>
      <c r="E8" s="191" t="s">
        <v>209</v>
      </c>
      <c r="F8" s="246">
        <v>104.0</v>
      </c>
      <c r="G8" s="191">
        <v>1.57</v>
      </c>
      <c r="H8" s="247">
        <v>165.0</v>
      </c>
      <c r="I8" s="248"/>
      <c r="J8" s="249"/>
      <c r="K8" s="250"/>
      <c r="L8" s="251"/>
      <c r="M8" s="252"/>
      <c r="N8" s="253"/>
      <c r="O8" s="254"/>
      <c r="P8" s="255"/>
      <c r="Q8" s="256"/>
      <c r="R8" s="257"/>
      <c r="S8" s="258"/>
      <c r="T8" s="259"/>
      <c r="U8" s="260"/>
      <c r="V8" s="261"/>
      <c r="W8" s="262">
        <f t="shared" si="1"/>
        <v>0</v>
      </c>
      <c r="X8" s="263">
        <f t="shared" si="2"/>
        <v>0</v>
      </c>
      <c r="Y8" s="263"/>
      <c r="Z8" s="264">
        <f t="shared" si="3"/>
        <v>0</v>
      </c>
      <c r="AB8" s="242"/>
    </row>
    <row r="9" ht="99.75" customHeight="1">
      <c r="B9" s="265" t="s">
        <v>210</v>
      </c>
      <c r="C9" s="67"/>
      <c r="D9" s="191">
        <v>6.0</v>
      </c>
      <c r="E9" s="191" t="s">
        <v>211</v>
      </c>
      <c r="F9" s="246">
        <v>135.0</v>
      </c>
      <c r="G9" s="191">
        <v>1.57</v>
      </c>
      <c r="H9" s="247">
        <v>215.0</v>
      </c>
      <c r="I9" s="248"/>
      <c r="J9" s="249"/>
      <c r="K9" s="250"/>
      <c r="L9" s="251"/>
      <c r="M9" s="252"/>
      <c r="N9" s="253"/>
      <c r="O9" s="254"/>
      <c r="P9" s="255"/>
      <c r="Q9" s="256"/>
      <c r="R9" s="257"/>
      <c r="S9" s="258"/>
      <c r="T9" s="259"/>
      <c r="U9" s="260"/>
      <c r="V9" s="261"/>
      <c r="W9" s="262">
        <f t="shared" si="1"/>
        <v>0</v>
      </c>
      <c r="X9" s="263">
        <f t="shared" si="2"/>
        <v>0</v>
      </c>
      <c r="Y9" s="263">
        <f>W9*2.34</f>
        <v>0</v>
      </c>
      <c r="Z9" s="264">
        <f t="shared" si="3"/>
        <v>0</v>
      </c>
      <c r="AB9" s="242"/>
    </row>
    <row r="10" ht="99.75" customHeight="1">
      <c r="B10" s="265" t="s">
        <v>212</v>
      </c>
      <c r="C10" s="67"/>
      <c r="D10" s="191">
        <v>6.0</v>
      </c>
      <c r="E10" s="191" t="s">
        <v>213</v>
      </c>
      <c r="F10" s="246">
        <v>235.0</v>
      </c>
      <c r="G10" s="191">
        <v>1.57</v>
      </c>
      <c r="H10" s="247">
        <v>370.0</v>
      </c>
      <c r="I10" s="248"/>
      <c r="J10" s="249"/>
      <c r="K10" s="250"/>
      <c r="L10" s="251"/>
      <c r="M10" s="252"/>
      <c r="N10" s="253"/>
      <c r="O10" s="254"/>
      <c r="P10" s="255"/>
      <c r="Q10" s="256"/>
      <c r="R10" s="257"/>
      <c r="S10" s="258"/>
      <c r="T10" s="259"/>
      <c r="U10" s="260"/>
      <c r="V10" s="261"/>
      <c r="W10" s="262">
        <f t="shared" si="1"/>
        <v>0</v>
      </c>
      <c r="X10" s="263">
        <f t="shared" si="2"/>
        <v>0</v>
      </c>
      <c r="Y10" s="263">
        <f>W10*2.82</f>
        <v>0</v>
      </c>
      <c r="Z10" s="264">
        <f t="shared" si="3"/>
        <v>0</v>
      </c>
      <c r="AB10" s="242"/>
    </row>
    <row r="11" ht="99.75" customHeight="1">
      <c r="B11" s="265" t="s">
        <v>214</v>
      </c>
      <c r="C11" s="67"/>
      <c r="D11" s="191">
        <v>6.0</v>
      </c>
      <c r="E11" s="191" t="s">
        <v>215</v>
      </c>
      <c r="F11" s="246">
        <v>348.0</v>
      </c>
      <c r="G11" s="191">
        <v>1.57</v>
      </c>
      <c r="H11" s="247">
        <v>550.0</v>
      </c>
      <c r="I11" s="248"/>
      <c r="J11" s="249"/>
      <c r="K11" s="250"/>
      <c r="L11" s="251"/>
      <c r="M11" s="252"/>
      <c r="N11" s="253"/>
      <c r="O11" s="254"/>
      <c r="P11" s="255"/>
      <c r="Q11" s="256"/>
      <c r="R11" s="257"/>
      <c r="S11" s="258"/>
      <c r="T11" s="259"/>
      <c r="U11" s="260"/>
      <c r="V11" s="261"/>
      <c r="W11" s="262">
        <f t="shared" si="1"/>
        <v>0</v>
      </c>
      <c r="X11" s="263">
        <f t="shared" si="2"/>
        <v>0</v>
      </c>
      <c r="Y11" s="263">
        <f>W11*4.85</f>
        <v>0</v>
      </c>
      <c r="Z11" s="264">
        <f t="shared" si="3"/>
        <v>0</v>
      </c>
      <c r="AB11" s="242"/>
    </row>
    <row r="12" ht="99.75" customHeight="1">
      <c r="B12" s="265" t="s">
        <v>216</v>
      </c>
      <c r="C12" s="67"/>
      <c r="D12" s="191">
        <v>3.0</v>
      </c>
      <c r="E12" s="191" t="s">
        <v>217</v>
      </c>
      <c r="F12" s="246">
        <v>260.0</v>
      </c>
      <c r="G12" s="191">
        <v>1.57</v>
      </c>
      <c r="H12" s="247">
        <v>410.0</v>
      </c>
      <c r="I12" s="248"/>
      <c r="J12" s="249"/>
      <c r="K12" s="250"/>
      <c r="L12" s="251"/>
      <c r="M12" s="252"/>
      <c r="N12" s="253"/>
      <c r="O12" s="254"/>
      <c r="P12" s="255"/>
      <c r="Q12" s="256"/>
      <c r="R12" s="257"/>
      <c r="S12" s="258"/>
      <c r="T12" s="259"/>
      <c r="U12" s="260"/>
      <c r="V12" s="266"/>
      <c r="W12" s="262">
        <f t="shared" si="1"/>
        <v>0</v>
      </c>
      <c r="X12" s="263">
        <f t="shared" si="2"/>
        <v>0</v>
      </c>
      <c r="Y12" s="263">
        <f>W12*3.95</f>
        <v>0</v>
      </c>
      <c r="Z12" s="264">
        <f t="shared" si="3"/>
        <v>0</v>
      </c>
      <c r="AB12" s="242"/>
    </row>
    <row r="13" ht="15.75" customHeight="1">
      <c r="B13" s="32"/>
      <c r="C13" s="32"/>
      <c r="D13" s="32"/>
      <c r="E13" s="32"/>
      <c r="F13" s="32"/>
      <c r="G13" s="32"/>
      <c r="H13" s="212" t="s">
        <v>2</v>
      </c>
      <c r="I13" s="267">
        <f t="shared" ref="I13:Z13" si="4">SUM(I6:I12)</f>
        <v>0</v>
      </c>
      <c r="J13" s="267">
        <f t="shared" si="4"/>
        <v>0</v>
      </c>
      <c r="K13" s="267">
        <f t="shared" si="4"/>
        <v>0</v>
      </c>
      <c r="L13" s="267">
        <f t="shared" si="4"/>
        <v>0</v>
      </c>
      <c r="M13" s="267">
        <f t="shared" si="4"/>
        <v>0</v>
      </c>
      <c r="N13" s="267">
        <f t="shared" si="4"/>
        <v>0</v>
      </c>
      <c r="O13" s="267">
        <f t="shared" si="4"/>
        <v>0</v>
      </c>
      <c r="P13" s="267">
        <f t="shared" si="4"/>
        <v>0</v>
      </c>
      <c r="Q13" s="267">
        <f t="shared" si="4"/>
        <v>0</v>
      </c>
      <c r="R13" s="267">
        <f t="shared" si="4"/>
        <v>0</v>
      </c>
      <c r="S13" s="267">
        <f t="shared" si="4"/>
        <v>0</v>
      </c>
      <c r="T13" s="267">
        <f t="shared" si="4"/>
        <v>0</v>
      </c>
      <c r="U13" s="267">
        <f t="shared" si="4"/>
        <v>0</v>
      </c>
      <c r="V13" s="267">
        <f t="shared" si="4"/>
        <v>0</v>
      </c>
      <c r="W13" s="268">
        <f t="shared" si="4"/>
        <v>0</v>
      </c>
      <c r="X13" s="268">
        <f t="shared" si="4"/>
        <v>0</v>
      </c>
      <c r="Y13" s="268">
        <f t="shared" si="4"/>
        <v>0</v>
      </c>
      <c r="Z13" s="269">
        <f t="shared" si="4"/>
        <v>0</v>
      </c>
      <c r="AB13" s="242"/>
    </row>
    <row r="14">
      <c r="B14" s="270"/>
      <c r="C14" s="270"/>
      <c r="D14" s="270"/>
      <c r="E14" s="270"/>
      <c r="F14" s="270"/>
      <c r="G14" s="270"/>
      <c r="H14" s="212"/>
      <c r="I14" s="270"/>
      <c r="J14" s="126"/>
      <c r="K14" s="126"/>
      <c r="L14" s="271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02"/>
      <c r="AB14" s="94"/>
    </row>
    <row r="15">
      <c r="B15" s="243" t="s">
        <v>218</v>
      </c>
      <c r="C15" s="244"/>
      <c r="D15" s="244"/>
      <c r="E15" s="244"/>
      <c r="F15" s="244"/>
      <c r="G15" s="244"/>
      <c r="H15" s="244"/>
      <c r="I15" s="93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Z15" s="36"/>
      <c r="AB15" s="94"/>
    </row>
    <row r="16" ht="99.75" customHeight="1">
      <c r="B16" s="191" t="s">
        <v>219</v>
      </c>
      <c r="C16" s="67"/>
      <c r="D16" s="191">
        <v>6.0</v>
      </c>
      <c r="E16" s="191" t="s">
        <v>220</v>
      </c>
      <c r="F16" s="246">
        <v>28.0</v>
      </c>
      <c r="G16" s="191">
        <v>1.57</v>
      </c>
      <c r="H16" s="247">
        <v>45.0</v>
      </c>
      <c r="I16" s="248"/>
      <c r="J16" s="249"/>
      <c r="K16" s="250"/>
      <c r="L16" s="251"/>
      <c r="M16" s="252"/>
      <c r="N16" s="253"/>
      <c r="O16" s="254"/>
      <c r="P16" s="255"/>
      <c r="Q16" s="256"/>
      <c r="R16" s="257"/>
      <c r="S16" s="258"/>
      <c r="T16" s="259"/>
      <c r="U16" s="260"/>
      <c r="V16" s="261"/>
      <c r="W16" s="262">
        <f t="shared" ref="W16:W28" si="5">SUM(I16:V16)</f>
        <v>0</v>
      </c>
      <c r="X16" s="263">
        <f t="shared" ref="X16:X19" si="6">(I16+J16+K16+L16+M16+N16+O16+P16+R16+S16+T16+U16+V16)*D16</f>
        <v>0</v>
      </c>
      <c r="Y16" s="263"/>
      <c r="Z16" s="272">
        <f t="shared" ref="Z16:Z17" si="7">W16*H16</f>
        <v>0</v>
      </c>
      <c r="AB16" s="242"/>
    </row>
    <row r="17" ht="99.75" customHeight="1">
      <c r="B17" s="191" t="s">
        <v>221</v>
      </c>
      <c r="C17" s="67"/>
      <c r="D17" s="191">
        <v>6.0</v>
      </c>
      <c r="E17" s="191" t="s">
        <v>222</v>
      </c>
      <c r="F17" s="246">
        <v>28.0</v>
      </c>
      <c r="G17" s="191">
        <v>1.57</v>
      </c>
      <c r="H17" s="247">
        <v>45.0</v>
      </c>
      <c r="I17" s="248"/>
      <c r="J17" s="249"/>
      <c r="K17" s="250"/>
      <c r="L17" s="251"/>
      <c r="M17" s="252"/>
      <c r="N17" s="253"/>
      <c r="O17" s="254"/>
      <c r="P17" s="255"/>
      <c r="Q17" s="256"/>
      <c r="R17" s="257"/>
      <c r="S17" s="258"/>
      <c r="T17" s="259"/>
      <c r="U17" s="260"/>
      <c r="V17" s="261"/>
      <c r="W17" s="262">
        <f t="shared" si="5"/>
        <v>0</v>
      </c>
      <c r="X17" s="263">
        <f t="shared" si="6"/>
        <v>0</v>
      </c>
      <c r="Y17" s="263"/>
      <c r="Z17" s="272">
        <f t="shared" si="7"/>
        <v>0</v>
      </c>
      <c r="AB17" s="242"/>
    </row>
    <row r="18" ht="99.75" customHeight="1">
      <c r="B18" s="273" t="s">
        <v>223</v>
      </c>
      <c r="C18" s="274"/>
      <c r="D18" s="273">
        <v>6.0</v>
      </c>
      <c r="E18" s="273" t="s">
        <v>224</v>
      </c>
      <c r="F18" s="246">
        <v>33.0</v>
      </c>
      <c r="G18" s="191">
        <v>1.57</v>
      </c>
      <c r="H18" s="247">
        <v>55.0</v>
      </c>
      <c r="I18" s="248"/>
      <c r="J18" s="249"/>
      <c r="K18" s="250"/>
      <c r="L18" s="251"/>
      <c r="M18" s="252"/>
      <c r="N18" s="253"/>
      <c r="O18" s="254"/>
      <c r="P18" s="255"/>
      <c r="Q18" s="256"/>
      <c r="R18" s="257"/>
      <c r="S18" s="258"/>
      <c r="T18" s="259"/>
      <c r="U18" s="260"/>
      <c r="V18" s="261"/>
      <c r="W18" s="262">
        <f t="shared" si="5"/>
        <v>0</v>
      </c>
      <c r="X18" s="262">
        <f t="shared" si="6"/>
        <v>0</v>
      </c>
      <c r="Y18" s="262">
        <f>W18*0.3</f>
        <v>0</v>
      </c>
      <c r="Z18" s="275">
        <f t="shared" ref="Z18:Z19" si="8">H18*W18</f>
        <v>0</v>
      </c>
      <c r="AB18" s="242"/>
    </row>
    <row r="19" ht="99.75" customHeight="1">
      <c r="B19" s="273" t="s">
        <v>221</v>
      </c>
      <c r="C19" s="274"/>
      <c r="D19" s="273">
        <v>6.0</v>
      </c>
      <c r="E19" s="273" t="s">
        <v>225</v>
      </c>
      <c r="F19" s="246">
        <v>29.0</v>
      </c>
      <c r="G19" s="191">
        <v>1.57</v>
      </c>
      <c r="H19" s="247">
        <v>45.0</v>
      </c>
      <c r="I19" s="248"/>
      <c r="J19" s="249"/>
      <c r="K19" s="250"/>
      <c r="L19" s="251"/>
      <c r="M19" s="252"/>
      <c r="N19" s="253"/>
      <c r="O19" s="254"/>
      <c r="P19" s="255"/>
      <c r="Q19" s="256"/>
      <c r="R19" s="257"/>
      <c r="S19" s="258"/>
      <c r="T19" s="259"/>
      <c r="U19" s="260"/>
      <c r="V19" s="261"/>
      <c r="W19" s="262">
        <f t="shared" si="5"/>
        <v>0</v>
      </c>
      <c r="X19" s="262">
        <f t="shared" si="6"/>
        <v>0</v>
      </c>
      <c r="Y19" s="262">
        <f>W19*0.2</f>
        <v>0</v>
      </c>
      <c r="Z19" s="275">
        <f t="shared" si="8"/>
        <v>0</v>
      </c>
      <c r="AB19" s="242"/>
    </row>
    <row r="20" ht="99.75" customHeight="1">
      <c r="B20" s="165" t="s">
        <v>226</v>
      </c>
      <c r="C20" s="67"/>
      <c r="D20" s="191">
        <v>6.0</v>
      </c>
      <c r="E20" s="191" t="s">
        <v>227</v>
      </c>
      <c r="F20" s="246">
        <v>66.0</v>
      </c>
      <c r="G20" s="191">
        <v>1.57</v>
      </c>
      <c r="H20" s="247">
        <v>105.0</v>
      </c>
      <c r="I20" s="248"/>
      <c r="J20" s="249"/>
      <c r="K20" s="250"/>
      <c r="L20" s="251"/>
      <c r="M20" s="252"/>
      <c r="N20" s="253"/>
      <c r="O20" s="254"/>
      <c r="P20" s="255"/>
      <c r="Q20" s="256"/>
      <c r="R20" s="257"/>
      <c r="S20" s="258"/>
      <c r="T20" s="259"/>
      <c r="U20" s="260"/>
      <c r="V20" s="261"/>
      <c r="W20" s="262">
        <f t="shared" si="5"/>
        <v>0</v>
      </c>
      <c r="X20" s="263">
        <f>D20*W20</f>
        <v>0</v>
      </c>
      <c r="Y20" s="263">
        <f>W20*0.9</f>
        <v>0</v>
      </c>
      <c r="Z20" s="272">
        <f t="shared" ref="Z20:Z22" si="9">W20*H20</f>
        <v>0</v>
      </c>
      <c r="AB20" s="242"/>
    </row>
    <row r="21" ht="99.75" customHeight="1">
      <c r="B21" s="276" t="s">
        <v>228</v>
      </c>
      <c r="C21" s="274"/>
      <c r="D21" s="273">
        <v>6.0</v>
      </c>
      <c r="E21" s="273" t="s">
        <v>229</v>
      </c>
      <c r="F21" s="246">
        <v>51.0</v>
      </c>
      <c r="G21" s="191">
        <v>1.57</v>
      </c>
      <c r="H21" s="247">
        <v>80.0</v>
      </c>
      <c r="I21" s="248"/>
      <c r="J21" s="249"/>
      <c r="K21" s="250"/>
      <c r="L21" s="251"/>
      <c r="M21" s="252"/>
      <c r="N21" s="253"/>
      <c r="O21" s="254"/>
      <c r="P21" s="255"/>
      <c r="Q21" s="256"/>
      <c r="R21" s="257"/>
      <c r="S21" s="258"/>
      <c r="T21" s="259"/>
      <c r="U21" s="260"/>
      <c r="V21" s="266"/>
      <c r="W21" s="262">
        <f t="shared" si="5"/>
        <v>0</v>
      </c>
      <c r="X21" s="262">
        <f t="shared" ref="X21:X22" si="10">(I21+J21+K21+L21+M21+N21+O21+P21+R21+S21+T21+U21+V21)*D21</f>
        <v>0</v>
      </c>
      <c r="Y21" s="262">
        <f>W21*0.6</f>
        <v>0</v>
      </c>
      <c r="Z21" s="275">
        <f t="shared" si="9"/>
        <v>0</v>
      </c>
      <c r="AB21" s="242"/>
    </row>
    <row r="22" ht="99.75" customHeight="1">
      <c r="B22" s="191" t="s">
        <v>230</v>
      </c>
      <c r="C22" s="67"/>
      <c r="D22" s="191">
        <v>6.0</v>
      </c>
      <c r="E22" s="191" t="s">
        <v>231</v>
      </c>
      <c r="F22" s="246">
        <v>58.0</v>
      </c>
      <c r="G22" s="191">
        <v>1.57</v>
      </c>
      <c r="H22" s="247">
        <v>95.0</v>
      </c>
      <c r="I22" s="248"/>
      <c r="J22" s="249"/>
      <c r="K22" s="250"/>
      <c r="L22" s="251"/>
      <c r="M22" s="252"/>
      <c r="N22" s="253"/>
      <c r="O22" s="254"/>
      <c r="P22" s="255"/>
      <c r="Q22" s="256"/>
      <c r="R22" s="257"/>
      <c r="S22" s="258"/>
      <c r="T22" s="259"/>
      <c r="U22" s="260"/>
      <c r="V22" s="261"/>
      <c r="W22" s="262">
        <f t="shared" si="5"/>
        <v>0</v>
      </c>
      <c r="X22" s="263">
        <f t="shared" si="10"/>
        <v>0</v>
      </c>
      <c r="Y22" s="263">
        <f>W22*0.73</f>
        <v>0</v>
      </c>
      <c r="Z22" s="272">
        <f t="shared" si="9"/>
        <v>0</v>
      </c>
      <c r="AB22" s="242"/>
    </row>
    <row r="23" ht="99.75" customHeight="1">
      <c r="B23" s="165" t="s">
        <v>232</v>
      </c>
      <c r="C23" s="274"/>
      <c r="D23" s="273">
        <v>6.0</v>
      </c>
      <c r="E23" s="273" t="s">
        <v>233</v>
      </c>
      <c r="F23" s="246">
        <v>99.0</v>
      </c>
      <c r="G23" s="191">
        <v>1.57</v>
      </c>
      <c r="H23" s="247">
        <v>155.0</v>
      </c>
      <c r="I23" s="248"/>
      <c r="J23" s="249"/>
      <c r="K23" s="250"/>
      <c r="L23" s="251"/>
      <c r="M23" s="252"/>
      <c r="N23" s="253"/>
      <c r="O23" s="254"/>
      <c r="P23" s="255"/>
      <c r="Q23" s="256"/>
      <c r="R23" s="257"/>
      <c r="S23" s="258"/>
      <c r="T23" s="259"/>
      <c r="U23" s="260"/>
      <c r="V23" s="261"/>
      <c r="W23" s="262">
        <f t="shared" si="5"/>
        <v>0</v>
      </c>
      <c r="X23" s="262">
        <v>0.0</v>
      </c>
      <c r="Y23" s="262">
        <f>W23*1.6</f>
        <v>0</v>
      </c>
      <c r="Z23" s="275">
        <f>H23*W23</f>
        <v>0</v>
      </c>
      <c r="AB23" s="242"/>
    </row>
    <row r="24" ht="99.75" customHeight="1">
      <c r="B24" s="165" t="s">
        <v>234</v>
      </c>
      <c r="C24" s="67"/>
      <c r="D24" s="191">
        <v>6.0</v>
      </c>
      <c r="E24" s="191" t="s">
        <v>235</v>
      </c>
      <c r="F24" s="246">
        <v>120.0</v>
      </c>
      <c r="G24" s="191">
        <v>1.57</v>
      </c>
      <c r="H24" s="247">
        <v>190.0</v>
      </c>
      <c r="I24" s="248"/>
      <c r="J24" s="249"/>
      <c r="K24" s="250"/>
      <c r="L24" s="251"/>
      <c r="M24" s="252"/>
      <c r="N24" s="253"/>
      <c r="O24" s="254"/>
      <c r="P24" s="255"/>
      <c r="Q24" s="256"/>
      <c r="R24" s="257"/>
      <c r="S24" s="258"/>
      <c r="T24" s="259"/>
      <c r="U24" s="260"/>
      <c r="V24" s="261"/>
      <c r="W24" s="263">
        <f t="shared" si="5"/>
        <v>0</v>
      </c>
      <c r="X24" s="263">
        <f t="shared" ref="X24:X28" si="11">(I24+J24+K24+L24+M24+N24+O24+P24+R24+S24+T24+U24+V24)*D24</f>
        <v>0</v>
      </c>
      <c r="Y24" s="263">
        <f>W24*2.1</f>
        <v>0</v>
      </c>
      <c r="Z24" s="272">
        <f t="shared" ref="Z24:Z28" si="12">W24*H24</f>
        <v>0</v>
      </c>
      <c r="AB24" s="242"/>
    </row>
    <row r="25" ht="99.75" customHeight="1">
      <c r="A25" s="277"/>
      <c r="B25" s="165" t="s">
        <v>236</v>
      </c>
      <c r="C25" s="67"/>
      <c r="D25" s="191">
        <v>6.0</v>
      </c>
      <c r="E25" s="191" t="s">
        <v>237</v>
      </c>
      <c r="F25" s="246">
        <v>200.0</v>
      </c>
      <c r="G25" s="191">
        <v>1.57</v>
      </c>
      <c r="H25" s="247">
        <v>315.0</v>
      </c>
      <c r="I25" s="248"/>
      <c r="J25" s="249"/>
      <c r="K25" s="250"/>
      <c r="L25" s="251"/>
      <c r="M25" s="252"/>
      <c r="N25" s="253"/>
      <c r="O25" s="254"/>
      <c r="P25" s="255"/>
      <c r="Q25" s="256"/>
      <c r="R25" s="257"/>
      <c r="S25" s="258"/>
      <c r="T25" s="259"/>
      <c r="U25" s="260"/>
      <c r="V25" s="261"/>
      <c r="W25" s="262">
        <f t="shared" si="5"/>
        <v>0</v>
      </c>
      <c r="X25" s="263">
        <f t="shared" si="11"/>
        <v>0</v>
      </c>
      <c r="Y25" s="263">
        <f>W25*2.2</f>
        <v>0</v>
      </c>
      <c r="Z25" s="272">
        <f t="shared" si="12"/>
        <v>0</v>
      </c>
      <c r="AB25" s="242"/>
    </row>
    <row r="26" ht="99.75" customHeight="1">
      <c r="B26" s="165" t="s">
        <v>238</v>
      </c>
      <c r="C26" s="67"/>
      <c r="D26" s="191">
        <v>6.0</v>
      </c>
      <c r="E26" s="191" t="s">
        <v>239</v>
      </c>
      <c r="F26" s="246">
        <v>300.0</v>
      </c>
      <c r="G26" s="191">
        <v>1.57</v>
      </c>
      <c r="H26" s="247">
        <v>475.0</v>
      </c>
      <c r="I26" s="248"/>
      <c r="J26" s="249"/>
      <c r="K26" s="250"/>
      <c r="L26" s="251"/>
      <c r="M26" s="252"/>
      <c r="N26" s="253"/>
      <c r="O26" s="254"/>
      <c r="P26" s="255"/>
      <c r="Q26" s="256"/>
      <c r="R26" s="257"/>
      <c r="S26" s="258"/>
      <c r="T26" s="259"/>
      <c r="U26" s="260"/>
      <c r="V26" s="261"/>
      <c r="W26" s="262">
        <f t="shared" si="5"/>
        <v>0</v>
      </c>
      <c r="X26" s="263">
        <f t="shared" si="11"/>
        <v>0</v>
      </c>
      <c r="Y26" s="263">
        <f>W26*4</f>
        <v>0</v>
      </c>
      <c r="Z26" s="272">
        <f t="shared" si="12"/>
        <v>0</v>
      </c>
      <c r="AB26" s="242"/>
    </row>
    <row r="27" ht="99.75" customHeight="1">
      <c r="B27" s="165" t="s">
        <v>240</v>
      </c>
      <c r="C27" s="67"/>
      <c r="D27" s="191">
        <v>6.0</v>
      </c>
      <c r="E27" s="191" t="s">
        <v>241</v>
      </c>
      <c r="F27" s="246">
        <v>402.0</v>
      </c>
      <c r="G27" s="191">
        <v>1.57</v>
      </c>
      <c r="H27" s="247">
        <v>635.0</v>
      </c>
      <c r="I27" s="248"/>
      <c r="J27" s="249"/>
      <c r="K27" s="250"/>
      <c r="L27" s="251"/>
      <c r="M27" s="252"/>
      <c r="N27" s="253"/>
      <c r="O27" s="254"/>
      <c r="P27" s="255"/>
      <c r="Q27" s="256"/>
      <c r="R27" s="257"/>
      <c r="S27" s="258"/>
      <c r="T27" s="259"/>
      <c r="U27" s="260"/>
      <c r="V27" s="261"/>
      <c r="W27" s="262">
        <f t="shared" si="5"/>
        <v>0</v>
      </c>
      <c r="X27" s="263">
        <f t="shared" si="11"/>
        <v>0</v>
      </c>
      <c r="Y27" s="263">
        <f>W27*5.85</f>
        <v>0</v>
      </c>
      <c r="Z27" s="272">
        <f t="shared" si="12"/>
        <v>0</v>
      </c>
      <c r="AB27" s="242"/>
    </row>
    <row r="28" ht="99.75" customHeight="1">
      <c r="B28" s="165" t="s">
        <v>242</v>
      </c>
      <c r="C28" s="67"/>
      <c r="D28" s="191">
        <v>6.0</v>
      </c>
      <c r="E28" s="191" t="s">
        <v>243</v>
      </c>
      <c r="F28" s="246">
        <v>641.0</v>
      </c>
      <c r="G28" s="191">
        <v>1.57</v>
      </c>
      <c r="H28" s="247">
        <v>1010.0</v>
      </c>
      <c r="I28" s="248"/>
      <c r="J28" s="249"/>
      <c r="K28" s="250"/>
      <c r="L28" s="251"/>
      <c r="M28" s="252"/>
      <c r="N28" s="253"/>
      <c r="O28" s="254"/>
      <c r="P28" s="255"/>
      <c r="Q28" s="256"/>
      <c r="R28" s="257"/>
      <c r="S28" s="258"/>
      <c r="T28" s="259"/>
      <c r="U28" s="260"/>
      <c r="V28" s="261"/>
      <c r="W28" s="262">
        <f t="shared" si="5"/>
        <v>0</v>
      </c>
      <c r="X28" s="263">
        <f t="shared" si="11"/>
        <v>0</v>
      </c>
      <c r="Y28" s="263">
        <f>W28*10.2</f>
        <v>0</v>
      </c>
      <c r="Z28" s="272">
        <f t="shared" si="12"/>
        <v>0</v>
      </c>
      <c r="AB28" s="242"/>
    </row>
    <row r="29" ht="32.25" customHeight="1">
      <c r="B29" s="191"/>
      <c r="C29" s="67"/>
      <c r="D29" s="191"/>
      <c r="E29" s="191"/>
      <c r="F29" s="278"/>
      <c r="G29" s="278"/>
      <c r="H29" s="212" t="s">
        <v>2</v>
      </c>
      <c r="I29" s="57">
        <f t="shared" ref="I29:Z29" si="13">SUM(I16:I28)</f>
        <v>0</v>
      </c>
      <c r="J29" s="57">
        <f t="shared" si="13"/>
        <v>0</v>
      </c>
      <c r="K29" s="57">
        <f t="shared" si="13"/>
        <v>0</v>
      </c>
      <c r="L29" s="57">
        <f t="shared" si="13"/>
        <v>0</v>
      </c>
      <c r="M29" s="57">
        <f t="shared" si="13"/>
        <v>0</v>
      </c>
      <c r="N29" s="57">
        <f t="shared" si="13"/>
        <v>0</v>
      </c>
      <c r="O29" s="57">
        <f t="shared" si="13"/>
        <v>0</v>
      </c>
      <c r="P29" s="57">
        <f t="shared" si="13"/>
        <v>0</v>
      </c>
      <c r="Q29" s="57">
        <f t="shared" si="13"/>
        <v>0</v>
      </c>
      <c r="R29" s="57">
        <f t="shared" si="13"/>
        <v>0</v>
      </c>
      <c r="S29" s="57">
        <f t="shared" si="13"/>
        <v>0</v>
      </c>
      <c r="T29" s="57">
        <f t="shared" si="13"/>
        <v>0</v>
      </c>
      <c r="U29" s="57">
        <f t="shared" si="13"/>
        <v>0</v>
      </c>
      <c r="V29" s="57">
        <f t="shared" si="13"/>
        <v>0</v>
      </c>
      <c r="W29" s="279">
        <f t="shared" si="13"/>
        <v>0</v>
      </c>
      <c r="X29" s="279">
        <f t="shared" si="13"/>
        <v>0</v>
      </c>
      <c r="Y29" s="279">
        <f t="shared" si="13"/>
        <v>0</v>
      </c>
      <c r="Z29" s="280">
        <f t="shared" si="13"/>
        <v>0</v>
      </c>
      <c r="AB29" s="242"/>
    </row>
    <row r="30" ht="15.75" customHeight="1">
      <c r="H30" s="36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Z30" s="36"/>
    </row>
    <row r="31" ht="24.0" customHeight="1">
      <c r="B31" s="281" t="s">
        <v>244</v>
      </c>
      <c r="C31" s="8"/>
      <c r="D31" s="8"/>
      <c r="E31" s="8"/>
      <c r="F31" s="8"/>
      <c r="G31" s="8"/>
      <c r="H31" s="8"/>
      <c r="I31" s="9"/>
      <c r="J31" s="9"/>
      <c r="K31" s="9"/>
      <c r="L31" s="10"/>
      <c r="M31" s="9"/>
      <c r="N31" s="9"/>
      <c r="O31" s="9"/>
      <c r="P31" s="9"/>
      <c r="Q31" s="9"/>
      <c r="R31" s="9"/>
      <c r="S31" s="9"/>
      <c r="T31" s="9"/>
      <c r="U31" s="9"/>
      <c r="V31" s="9"/>
      <c r="W31" s="32"/>
      <c r="X31" s="32"/>
      <c r="Y31" s="32"/>
      <c r="Z31" s="212"/>
      <c r="AB31" s="242"/>
    </row>
    <row r="32" ht="15.75" customHeight="1">
      <c r="B32" s="32"/>
      <c r="C32" s="32"/>
      <c r="D32" s="32"/>
      <c r="E32" s="32"/>
      <c r="F32" s="32"/>
      <c r="G32" s="32"/>
      <c r="H32" s="212"/>
      <c r="I32" s="9"/>
      <c r="J32" s="9"/>
      <c r="K32" s="9"/>
      <c r="L32" s="10"/>
      <c r="M32" s="9"/>
      <c r="N32" s="9"/>
      <c r="O32" s="9"/>
      <c r="P32" s="9"/>
      <c r="Q32" s="9"/>
      <c r="R32" s="9"/>
      <c r="S32" s="9"/>
      <c r="T32" s="9"/>
      <c r="U32" s="9"/>
      <c r="V32" s="9"/>
      <c r="W32" s="32"/>
      <c r="X32" s="32"/>
      <c r="Y32" s="32"/>
      <c r="Z32" s="212"/>
      <c r="AB32" s="242"/>
    </row>
    <row r="33" ht="99.75" customHeight="1">
      <c r="B33" s="282" t="s">
        <v>245</v>
      </c>
      <c r="C33" s="283"/>
      <c r="D33" s="284">
        <v>6.0</v>
      </c>
      <c r="E33" s="284" t="s">
        <v>246</v>
      </c>
      <c r="F33" s="246">
        <v>40.0</v>
      </c>
      <c r="G33" s="189">
        <v>1.57</v>
      </c>
      <c r="H33" s="247">
        <v>65.0</v>
      </c>
      <c r="I33" s="285"/>
      <c r="J33" s="286"/>
      <c r="K33" s="287"/>
      <c r="L33" s="288"/>
      <c r="M33" s="289"/>
      <c r="N33" s="290"/>
      <c r="O33" s="291"/>
      <c r="P33" s="292"/>
      <c r="Q33" s="293"/>
      <c r="R33" s="294"/>
      <c r="S33" s="295"/>
      <c r="T33" s="296"/>
      <c r="U33" s="297"/>
      <c r="V33" s="298"/>
      <c r="W33" s="299">
        <f t="shared" ref="W33:W42" si="14">SUM(I33:V33)</f>
        <v>0</v>
      </c>
      <c r="X33" s="299">
        <f t="shared" ref="X33:X42" si="15">W33*D33</f>
        <v>0</v>
      </c>
      <c r="Y33" s="299">
        <f>W33*0.55</f>
        <v>0</v>
      </c>
      <c r="Z33" s="300">
        <f t="shared" ref="Z33:Z42" si="16">W33*H33</f>
        <v>0</v>
      </c>
      <c r="AB33" s="242"/>
    </row>
    <row r="34" ht="99.75" customHeight="1">
      <c r="B34" s="265" t="s">
        <v>247</v>
      </c>
      <c r="C34" s="301"/>
      <c r="D34" s="191">
        <v>6.0</v>
      </c>
      <c r="E34" s="191" t="s">
        <v>248</v>
      </c>
      <c r="F34" s="246">
        <v>32.0</v>
      </c>
      <c r="G34" s="189">
        <v>1.57</v>
      </c>
      <c r="H34" s="247">
        <v>55.0</v>
      </c>
      <c r="I34" s="248"/>
      <c r="J34" s="249"/>
      <c r="K34" s="250"/>
      <c r="L34" s="251"/>
      <c r="M34" s="252"/>
      <c r="N34" s="253"/>
      <c r="O34" s="254"/>
      <c r="P34" s="255"/>
      <c r="Q34" s="256"/>
      <c r="R34" s="257"/>
      <c r="S34" s="258"/>
      <c r="T34" s="259"/>
      <c r="U34" s="260"/>
      <c r="V34" s="302"/>
      <c r="W34" s="299">
        <f t="shared" si="14"/>
        <v>0</v>
      </c>
      <c r="X34" s="263">
        <f t="shared" si="15"/>
        <v>0</v>
      </c>
      <c r="Y34" s="263">
        <f>W34*0.4</f>
        <v>0</v>
      </c>
      <c r="Z34" s="264">
        <f t="shared" si="16"/>
        <v>0</v>
      </c>
      <c r="AB34" s="242"/>
    </row>
    <row r="35" ht="99.75" customHeight="1">
      <c r="B35" s="265" t="s">
        <v>249</v>
      </c>
      <c r="C35" s="301"/>
      <c r="D35" s="191">
        <v>6.0</v>
      </c>
      <c r="E35" s="191" t="s">
        <v>250</v>
      </c>
      <c r="F35" s="246">
        <v>69.0</v>
      </c>
      <c r="G35" s="189">
        <v>1.57</v>
      </c>
      <c r="H35" s="247">
        <v>110.0</v>
      </c>
      <c r="I35" s="248"/>
      <c r="J35" s="249"/>
      <c r="K35" s="250"/>
      <c r="L35" s="251"/>
      <c r="M35" s="252"/>
      <c r="N35" s="253"/>
      <c r="O35" s="254"/>
      <c r="P35" s="255"/>
      <c r="Q35" s="256"/>
      <c r="R35" s="257"/>
      <c r="S35" s="258"/>
      <c r="T35" s="259"/>
      <c r="U35" s="260"/>
      <c r="V35" s="302"/>
      <c r="W35" s="299">
        <f t="shared" si="14"/>
        <v>0</v>
      </c>
      <c r="X35" s="263">
        <f t="shared" si="15"/>
        <v>0</v>
      </c>
      <c r="Y35" s="263">
        <f>W35*1.2</f>
        <v>0</v>
      </c>
      <c r="Z35" s="264">
        <f t="shared" si="16"/>
        <v>0</v>
      </c>
      <c r="AB35" s="242"/>
    </row>
    <row r="36" ht="99.75" customHeight="1">
      <c r="B36" s="265" t="s">
        <v>251</v>
      </c>
      <c r="C36" s="301"/>
      <c r="D36" s="191">
        <v>6.0</v>
      </c>
      <c r="E36" s="191" t="s">
        <v>252</v>
      </c>
      <c r="F36" s="246">
        <v>49.0</v>
      </c>
      <c r="G36" s="189">
        <v>1.57</v>
      </c>
      <c r="H36" s="247">
        <v>80.0</v>
      </c>
      <c r="I36" s="248"/>
      <c r="J36" s="249"/>
      <c r="K36" s="250"/>
      <c r="L36" s="251"/>
      <c r="M36" s="252"/>
      <c r="N36" s="253"/>
      <c r="O36" s="254"/>
      <c r="P36" s="255"/>
      <c r="Q36" s="256"/>
      <c r="R36" s="257"/>
      <c r="S36" s="258"/>
      <c r="T36" s="259"/>
      <c r="U36" s="260"/>
      <c r="V36" s="302"/>
      <c r="W36" s="299">
        <f t="shared" si="14"/>
        <v>0</v>
      </c>
      <c r="X36" s="263">
        <f t="shared" si="15"/>
        <v>0</v>
      </c>
      <c r="Y36" s="263">
        <f>W36*0.77</f>
        <v>0</v>
      </c>
      <c r="Z36" s="264">
        <f t="shared" si="16"/>
        <v>0</v>
      </c>
      <c r="AB36" s="242"/>
    </row>
    <row r="37" ht="99.75" customHeight="1">
      <c r="B37" s="265" t="s">
        <v>253</v>
      </c>
      <c r="C37" s="301"/>
      <c r="D37" s="191">
        <v>6.0</v>
      </c>
      <c r="E37" s="191" t="s">
        <v>254</v>
      </c>
      <c r="F37" s="246">
        <v>116.0</v>
      </c>
      <c r="G37" s="189">
        <v>1.57</v>
      </c>
      <c r="H37" s="247">
        <v>185.0</v>
      </c>
      <c r="I37" s="248"/>
      <c r="J37" s="249"/>
      <c r="K37" s="250"/>
      <c r="L37" s="251"/>
      <c r="M37" s="252"/>
      <c r="N37" s="253"/>
      <c r="O37" s="254"/>
      <c r="P37" s="255"/>
      <c r="Q37" s="256"/>
      <c r="R37" s="257"/>
      <c r="S37" s="258"/>
      <c r="T37" s="259"/>
      <c r="U37" s="260"/>
      <c r="V37" s="302"/>
      <c r="W37" s="299">
        <f t="shared" si="14"/>
        <v>0</v>
      </c>
      <c r="X37" s="263">
        <f t="shared" si="15"/>
        <v>0</v>
      </c>
      <c r="Y37" s="263">
        <f>W37*2.27</f>
        <v>0</v>
      </c>
      <c r="Z37" s="264">
        <f t="shared" si="16"/>
        <v>0</v>
      </c>
      <c r="AB37" s="242"/>
    </row>
    <row r="38" ht="99.75" customHeight="1">
      <c r="B38" s="265" t="s">
        <v>255</v>
      </c>
      <c r="C38" s="301"/>
      <c r="D38" s="191">
        <v>6.0</v>
      </c>
      <c r="E38" s="191" t="s">
        <v>256</v>
      </c>
      <c r="F38" s="246">
        <v>61.0</v>
      </c>
      <c r="G38" s="189">
        <v>1.57</v>
      </c>
      <c r="H38" s="247">
        <v>100.0</v>
      </c>
      <c r="I38" s="248"/>
      <c r="J38" s="249"/>
      <c r="K38" s="250"/>
      <c r="L38" s="251"/>
      <c r="M38" s="252"/>
      <c r="N38" s="253"/>
      <c r="O38" s="254"/>
      <c r="P38" s="255"/>
      <c r="Q38" s="256"/>
      <c r="R38" s="257"/>
      <c r="S38" s="258"/>
      <c r="T38" s="259"/>
      <c r="U38" s="260"/>
      <c r="V38" s="302"/>
      <c r="W38" s="299">
        <f t="shared" si="14"/>
        <v>0</v>
      </c>
      <c r="X38" s="263">
        <f t="shared" si="15"/>
        <v>0</v>
      </c>
      <c r="Y38" s="263">
        <f>W38*1.04</f>
        <v>0</v>
      </c>
      <c r="Z38" s="264">
        <f t="shared" si="16"/>
        <v>0</v>
      </c>
      <c r="AB38" s="242"/>
    </row>
    <row r="39" ht="99.75" customHeight="1">
      <c r="B39" s="265" t="s">
        <v>257</v>
      </c>
      <c r="C39" s="301"/>
      <c r="D39" s="191">
        <v>6.0</v>
      </c>
      <c r="E39" s="191" t="s">
        <v>258</v>
      </c>
      <c r="F39" s="246">
        <v>97.0</v>
      </c>
      <c r="G39" s="189">
        <v>1.57</v>
      </c>
      <c r="H39" s="247">
        <v>155.0</v>
      </c>
      <c r="I39" s="248"/>
      <c r="J39" s="249"/>
      <c r="K39" s="250"/>
      <c r="L39" s="251"/>
      <c r="M39" s="252"/>
      <c r="N39" s="253"/>
      <c r="O39" s="254"/>
      <c r="P39" s="255"/>
      <c r="Q39" s="256"/>
      <c r="R39" s="257"/>
      <c r="S39" s="258"/>
      <c r="T39" s="259"/>
      <c r="U39" s="260"/>
      <c r="V39" s="302"/>
      <c r="W39" s="299">
        <f t="shared" si="14"/>
        <v>0</v>
      </c>
      <c r="X39" s="263">
        <f t="shared" si="15"/>
        <v>0</v>
      </c>
      <c r="Y39" s="263">
        <f>W39*1.84</f>
        <v>0</v>
      </c>
      <c r="Z39" s="264">
        <f t="shared" si="16"/>
        <v>0</v>
      </c>
      <c r="AB39" s="242"/>
    </row>
    <row r="40" ht="99.75" customHeight="1">
      <c r="B40" s="303" t="s">
        <v>259</v>
      </c>
      <c r="C40" s="304"/>
      <c r="D40" s="273">
        <v>6.0</v>
      </c>
      <c r="E40" s="273" t="s">
        <v>260</v>
      </c>
      <c r="F40" s="246">
        <v>181.0</v>
      </c>
      <c r="G40" s="189">
        <v>1.57</v>
      </c>
      <c r="H40" s="247">
        <v>285.0</v>
      </c>
      <c r="I40" s="248"/>
      <c r="J40" s="249"/>
      <c r="K40" s="250"/>
      <c r="L40" s="251"/>
      <c r="M40" s="252"/>
      <c r="N40" s="253"/>
      <c r="O40" s="254"/>
      <c r="P40" s="255"/>
      <c r="Q40" s="256"/>
      <c r="R40" s="257"/>
      <c r="S40" s="258"/>
      <c r="T40" s="259"/>
      <c r="U40" s="260"/>
      <c r="V40" s="302"/>
      <c r="W40" s="299">
        <f t="shared" si="14"/>
        <v>0</v>
      </c>
      <c r="X40" s="262">
        <f t="shared" si="15"/>
        <v>0</v>
      </c>
      <c r="Y40" s="262"/>
      <c r="Z40" s="305">
        <f t="shared" si="16"/>
        <v>0</v>
      </c>
      <c r="AB40" s="242"/>
    </row>
    <row r="41" ht="99.75" customHeight="1">
      <c r="B41" s="303" t="s">
        <v>261</v>
      </c>
      <c r="C41" s="304"/>
      <c r="D41" s="273">
        <v>6.0</v>
      </c>
      <c r="E41" s="273" t="s">
        <v>262</v>
      </c>
      <c r="F41" s="246">
        <v>218.0</v>
      </c>
      <c r="G41" s="189">
        <v>1.57</v>
      </c>
      <c r="H41" s="247">
        <v>345.0</v>
      </c>
      <c r="I41" s="248"/>
      <c r="J41" s="249"/>
      <c r="K41" s="250"/>
      <c r="L41" s="251"/>
      <c r="M41" s="252"/>
      <c r="N41" s="253"/>
      <c r="O41" s="254"/>
      <c r="P41" s="255"/>
      <c r="Q41" s="256"/>
      <c r="R41" s="257"/>
      <c r="S41" s="258"/>
      <c r="T41" s="259"/>
      <c r="U41" s="260"/>
      <c r="V41" s="302"/>
      <c r="W41" s="299">
        <f t="shared" si="14"/>
        <v>0</v>
      </c>
      <c r="X41" s="262">
        <f t="shared" si="15"/>
        <v>0</v>
      </c>
      <c r="Y41" s="262"/>
      <c r="Z41" s="305">
        <f t="shared" si="16"/>
        <v>0</v>
      </c>
      <c r="AB41" s="242"/>
    </row>
    <row r="42" ht="99.75" customHeight="1">
      <c r="B42" s="306" t="s">
        <v>263</v>
      </c>
      <c r="C42" s="307"/>
      <c r="D42" s="225">
        <v>6.0</v>
      </c>
      <c r="E42" s="225" t="s">
        <v>264</v>
      </c>
      <c r="F42" s="246">
        <v>256.0</v>
      </c>
      <c r="G42" s="189">
        <v>1.57</v>
      </c>
      <c r="H42" s="247">
        <v>405.0</v>
      </c>
      <c r="I42" s="308"/>
      <c r="J42" s="309"/>
      <c r="K42" s="310"/>
      <c r="L42" s="311"/>
      <c r="M42" s="312"/>
      <c r="N42" s="313"/>
      <c r="O42" s="314"/>
      <c r="P42" s="315"/>
      <c r="Q42" s="316"/>
      <c r="R42" s="317"/>
      <c r="S42" s="318"/>
      <c r="T42" s="319"/>
      <c r="U42" s="320"/>
      <c r="V42" s="321"/>
      <c r="W42" s="299">
        <f t="shared" si="14"/>
        <v>0</v>
      </c>
      <c r="X42" s="322">
        <f t="shared" si="15"/>
        <v>0</v>
      </c>
      <c r="Y42" s="322">
        <f>W42*3.62</f>
        <v>0</v>
      </c>
      <c r="Z42" s="323">
        <f t="shared" si="16"/>
        <v>0</v>
      </c>
      <c r="AB42" s="242"/>
    </row>
    <row r="43" ht="15.75" customHeight="1">
      <c r="B43" s="32"/>
      <c r="C43" s="32"/>
      <c r="D43" s="32"/>
      <c r="E43" s="32"/>
      <c r="F43" s="32"/>
      <c r="G43" s="32"/>
      <c r="H43" s="212" t="s">
        <v>2</v>
      </c>
      <c r="I43" s="57">
        <f t="shared" ref="I43:Z43" si="17">SUM(I33:I42)</f>
        <v>0</v>
      </c>
      <c r="J43" s="57">
        <f t="shared" si="17"/>
        <v>0</v>
      </c>
      <c r="K43" s="57">
        <f t="shared" si="17"/>
        <v>0</v>
      </c>
      <c r="L43" s="57">
        <f t="shared" si="17"/>
        <v>0</v>
      </c>
      <c r="M43" s="57">
        <f t="shared" si="17"/>
        <v>0</v>
      </c>
      <c r="N43" s="57">
        <f t="shared" si="17"/>
        <v>0</v>
      </c>
      <c r="O43" s="57">
        <f t="shared" si="17"/>
        <v>0</v>
      </c>
      <c r="P43" s="57">
        <f t="shared" si="17"/>
        <v>0</v>
      </c>
      <c r="Q43" s="57">
        <f t="shared" si="17"/>
        <v>0</v>
      </c>
      <c r="R43" s="57">
        <f t="shared" si="17"/>
        <v>0</v>
      </c>
      <c r="S43" s="57">
        <f t="shared" si="17"/>
        <v>0</v>
      </c>
      <c r="T43" s="57">
        <f t="shared" si="17"/>
        <v>0</v>
      </c>
      <c r="U43" s="57">
        <f t="shared" si="17"/>
        <v>0</v>
      </c>
      <c r="V43" s="57">
        <f t="shared" si="17"/>
        <v>0</v>
      </c>
      <c r="W43" s="279">
        <f t="shared" si="17"/>
        <v>0</v>
      </c>
      <c r="X43" s="279">
        <f t="shared" si="17"/>
        <v>0</v>
      </c>
      <c r="Y43" s="279">
        <f t="shared" si="17"/>
        <v>0</v>
      </c>
      <c r="Z43" s="280">
        <f t="shared" si="17"/>
        <v>0</v>
      </c>
      <c r="AB43" s="94"/>
    </row>
    <row r="44" ht="15.75" customHeight="1">
      <c r="H44" s="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Z44" s="36"/>
    </row>
    <row r="45" ht="15.75" customHeight="1">
      <c r="H45" s="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Z45" s="36"/>
    </row>
    <row r="46" ht="15.75" customHeight="1">
      <c r="H46" s="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Z46" s="36"/>
    </row>
    <row r="47" ht="15.75" customHeight="1">
      <c r="H47" s="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Z47" s="36"/>
    </row>
    <row r="48" ht="15.75" customHeight="1">
      <c r="H48" s="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Z48" s="36"/>
    </row>
    <row r="49" ht="15.75" customHeight="1">
      <c r="H49" s="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Z49" s="36"/>
    </row>
    <row r="50" ht="15.75" customHeight="1">
      <c r="H50" s="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Z50" s="36"/>
    </row>
    <row r="51" ht="15.75" customHeight="1">
      <c r="H51" s="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Z51" s="36"/>
    </row>
    <row r="52" ht="15.75" customHeight="1">
      <c r="H52" s="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Z52" s="36"/>
    </row>
    <row r="53" ht="15.75" customHeight="1">
      <c r="H53" s="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Z53" s="36"/>
    </row>
    <row r="54" ht="15.75" customHeight="1">
      <c r="H54" s="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Z54" s="36"/>
    </row>
    <row r="55" ht="15.75" customHeight="1">
      <c r="H55" s="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Z55" s="36"/>
    </row>
    <row r="56" ht="15.75" customHeight="1">
      <c r="H56" s="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Z56" s="36"/>
    </row>
    <row r="57" ht="15.75" customHeight="1">
      <c r="H57" s="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Z57" s="36"/>
    </row>
    <row r="58" ht="15.75" customHeight="1">
      <c r="H58" s="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Z58" s="36"/>
    </row>
    <row r="59" ht="15.75" customHeight="1">
      <c r="H59" s="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Z59" s="36"/>
    </row>
    <row r="60" ht="15.75" customHeight="1">
      <c r="H60" s="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Z60" s="36"/>
    </row>
    <row r="61" ht="15.75" customHeight="1">
      <c r="H61" s="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Z61" s="36"/>
    </row>
    <row r="62" ht="15.75" customHeight="1">
      <c r="H62" s="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Z62" s="36"/>
    </row>
    <row r="63" ht="15.75" customHeight="1">
      <c r="H63" s="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Z63" s="36"/>
    </row>
    <row r="64" ht="15.75" customHeight="1">
      <c r="H64" s="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Z64" s="36"/>
    </row>
    <row r="65" ht="15.75" customHeight="1">
      <c r="H65" s="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Z65" s="36"/>
    </row>
    <row r="66" ht="15.75" customHeight="1">
      <c r="H66" s="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Z66" s="36"/>
    </row>
    <row r="67" ht="15.75" customHeight="1">
      <c r="H67" s="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Z67" s="36"/>
    </row>
    <row r="68" ht="15.75" customHeight="1">
      <c r="H68" s="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Z68" s="36"/>
    </row>
    <row r="69" ht="15.75" customHeight="1">
      <c r="H69" s="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Z69" s="36"/>
    </row>
    <row r="70" ht="15.75" customHeight="1">
      <c r="H70" s="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Z70" s="36"/>
    </row>
    <row r="71" ht="15.75" customHeight="1">
      <c r="H71" s="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Z71" s="36"/>
    </row>
    <row r="72" ht="15.75" customHeight="1">
      <c r="H72" s="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Z72" s="36"/>
    </row>
    <row r="73" ht="15.75" customHeight="1">
      <c r="H73" s="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Z73" s="36"/>
    </row>
    <row r="74" ht="15.75" customHeight="1">
      <c r="H74" s="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Z74" s="36"/>
    </row>
    <row r="75" ht="15.75" customHeight="1">
      <c r="H75" s="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Z75" s="36"/>
    </row>
    <row r="76" ht="15.75" customHeight="1">
      <c r="H76" s="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Z76" s="36"/>
    </row>
    <row r="77" ht="15.75" customHeight="1">
      <c r="H77" s="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Z77" s="36"/>
    </row>
    <row r="78" ht="15.75" customHeight="1">
      <c r="H78" s="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Z78" s="36"/>
    </row>
    <row r="79" ht="15.75" customHeight="1">
      <c r="H79" s="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Z79" s="36"/>
    </row>
    <row r="80" ht="15.75" customHeight="1">
      <c r="H80" s="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Z80" s="36"/>
    </row>
    <row r="81" ht="15.75" customHeight="1">
      <c r="H81" s="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Z81" s="36"/>
    </row>
    <row r="82" ht="15.75" customHeight="1">
      <c r="H82" s="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Z82" s="36"/>
    </row>
    <row r="83" ht="15.75" customHeight="1">
      <c r="H83" s="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Z83" s="36"/>
    </row>
    <row r="84" ht="15.75" customHeight="1">
      <c r="H84" s="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Z84" s="36"/>
    </row>
    <row r="85" ht="15.75" customHeight="1">
      <c r="H85" s="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Z85" s="36"/>
    </row>
    <row r="86" ht="15.75" customHeight="1">
      <c r="H86" s="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Z86" s="36"/>
    </row>
    <row r="87" ht="15.75" customHeight="1">
      <c r="H87" s="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Z87" s="36"/>
    </row>
    <row r="88" ht="15.75" customHeight="1">
      <c r="H88" s="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Z88" s="36"/>
    </row>
    <row r="89" ht="15.75" customHeight="1">
      <c r="H89" s="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Z89" s="36"/>
    </row>
    <row r="90" ht="15.75" customHeight="1">
      <c r="H90" s="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Z90" s="36"/>
    </row>
    <row r="91" ht="15.75" customHeight="1">
      <c r="H91" s="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Z91" s="36"/>
    </row>
    <row r="92" ht="15.75" customHeight="1">
      <c r="H92" s="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Z92" s="36"/>
    </row>
    <row r="93" ht="15.75" customHeight="1">
      <c r="H93" s="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Z93" s="36"/>
    </row>
    <row r="94" ht="15.75" customHeight="1">
      <c r="H94" s="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Z94" s="36"/>
    </row>
    <row r="95" ht="15.75" customHeight="1">
      <c r="H95" s="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Z95" s="36"/>
    </row>
    <row r="96" ht="15.75" customHeight="1">
      <c r="H96" s="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Z96" s="36"/>
    </row>
    <row r="97" ht="15.75" customHeight="1">
      <c r="H97" s="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Z97" s="36"/>
    </row>
    <row r="98" ht="15.75" customHeight="1">
      <c r="H98" s="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Z98" s="36"/>
    </row>
    <row r="99" ht="15.75" customHeight="1">
      <c r="H99" s="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Z99" s="36"/>
    </row>
    <row r="100" ht="15.75" customHeight="1">
      <c r="H100" s="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Z100" s="36"/>
    </row>
    <row r="101" ht="15.75" customHeight="1">
      <c r="H101" s="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Z101" s="36"/>
    </row>
    <row r="102" ht="15.75" customHeight="1">
      <c r="H102" s="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Z102" s="36"/>
    </row>
    <row r="103" ht="15.75" customHeight="1">
      <c r="H103" s="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Z103" s="36"/>
    </row>
    <row r="104" ht="15.75" customHeight="1">
      <c r="H104" s="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Z104" s="36"/>
    </row>
    <row r="105" ht="15.75" customHeight="1">
      <c r="H105" s="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Z105" s="36"/>
    </row>
    <row r="106" ht="15.75" customHeight="1">
      <c r="H106" s="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Z106" s="36"/>
    </row>
    <row r="107" ht="15.75" customHeight="1">
      <c r="H107" s="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Z107" s="36"/>
    </row>
    <row r="108" ht="15.75" customHeight="1">
      <c r="H108" s="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Z108" s="36"/>
    </row>
    <row r="109" ht="15.75" customHeight="1">
      <c r="H109" s="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Z109" s="36"/>
    </row>
    <row r="110" ht="15.75" customHeight="1">
      <c r="H110" s="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Z110" s="36"/>
    </row>
    <row r="111" ht="15.75" customHeight="1">
      <c r="H111" s="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Z111" s="36"/>
    </row>
    <row r="112" ht="15.75" customHeight="1">
      <c r="H112" s="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Z112" s="36"/>
    </row>
    <row r="113" ht="15.75" customHeight="1">
      <c r="H113" s="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Z113" s="36"/>
    </row>
    <row r="114" ht="15.75" customHeight="1">
      <c r="H114" s="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Z114" s="36"/>
    </row>
    <row r="115" ht="15.75" customHeight="1">
      <c r="H115" s="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Z115" s="36"/>
    </row>
    <row r="116" ht="15.75" customHeight="1">
      <c r="H116" s="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Z116" s="36"/>
    </row>
    <row r="117" ht="15.75" customHeight="1">
      <c r="H117" s="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Z117" s="36"/>
    </row>
    <row r="118" ht="15.75" customHeight="1">
      <c r="H118" s="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Z118" s="36"/>
    </row>
    <row r="119" ht="15.75" customHeight="1">
      <c r="H119" s="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Z119" s="36"/>
    </row>
    <row r="120" ht="15.75" customHeight="1">
      <c r="H120" s="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Z120" s="36"/>
    </row>
    <row r="121" ht="15.75" customHeight="1">
      <c r="H121" s="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Z121" s="36"/>
    </row>
    <row r="122" ht="15.75" customHeight="1">
      <c r="H122" s="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Z122" s="36"/>
    </row>
    <row r="123" ht="15.75" customHeight="1">
      <c r="H123" s="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Z123" s="36"/>
    </row>
    <row r="124" ht="15.75" customHeight="1">
      <c r="H124" s="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Z124" s="36"/>
    </row>
    <row r="125" ht="15.75" customHeight="1">
      <c r="H125" s="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Z125" s="36"/>
    </row>
    <row r="126" ht="15.75" customHeight="1">
      <c r="H126" s="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Z126" s="36"/>
    </row>
    <row r="127" ht="15.75" customHeight="1">
      <c r="H127" s="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Z127" s="36"/>
    </row>
    <row r="128" ht="15.75" customHeight="1">
      <c r="H128" s="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Z128" s="36"/>
    </row>
    <row r="129" ht="15.75" customHeight="1">
      <c r="H129" s="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Z129" s="36"/>
    </row>
    <row r="130" ht="15.75" customHeight="1">
      <c r="H130" s="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Z130" s="36"/>
    </row>
    <row r="131" ht="15.75" customHeight="1">
      <c r="H131" s="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Z131" s="36"/>
    </row>
    <row r="132" ht="15.75" customHeight="1">
      <c r="H132" s="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Z132" s="36"/>
    </row>
    <row r="133" ht="15.75" customHeight="1">
      <c r="H133" s="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Z133" s="36"/>
    </row>
    <row r="134" ht="15.75" customHeight="1">
      <c r="H134" s="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Z134" s="36"/>
    </row>
    <row r="135" ht="15.75" customHeight="1">
      <c r="H135" s="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Z135" s="36"/>
    </row>
    <row r="136" ht="15.75" customHeight="1">
      <c r="H136" s="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Z136" s="36"/>
    </row>
    <row r="137" ht="15.75" customHeight="1">
      <c r="H137" s="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Z137" s="36"/>
    </row>
    <row r="138" ht="15.75" customHeight="1">
      <c r="H138" s="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Z138" s="36"/>
    </row>
    <row r="139" ht="15.75" customHeight="1">
      <c r="H139" s="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Z139" s="36"/>
    </row>
    <row r="140" ht="15.75" customHeight="1">
      <c r="H140" s="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Z140" s="36"/>
    </row>
    <row r="141" ht="15.75" customHeight="1">
      <c r="H141" s="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Z141" s="36"/>
    </row>
    <row r="142" ht="15.75" customHeight="1">
      <c r="H142" s="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Z142" s="36"/>
    </row>
    <row r="143" ht="15.75" customHeight="1">
      <c r="H143" s="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Z143" s="36"/>
    </row>
    <row r="144" ht="15.75" customHeight="1">
      <c r="H144" s="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Z144" s="36"/>
    </row>
    <row r="145" ht="15.75" customHeight="1">
      <c r="H145" s="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Z145" s="36"/>
    </row>
    <row r="146" ht="15.75" customHeight="1">
      <c r="H146" s="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Z146" s="36"/>
    </row>
    <row r="147" ht="15.75" customHeight="1">
      <c r="H147" s="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Z147" s="36"/>
    </row>
    <row r="148" ht="15.75" customHeight="1">
      <c r="H148" s="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Z148" s="36"/>
    </row>
    <row r="149" ht="15.75" customHeight="1">
      <c r="H149" s="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Z149" s="36"/>
    </row>
    <row r="150" ht="15.75" customHeight="1">
      <c r="H150" s="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Z150" s="36"/>
    </row>
    <row r="151" ht="15.75" customHeight="1">
      <c r="H151" s="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Z151" s="36"/>
    </row>
    <row r="152" ht="15.75" customHeight="1">
      <c r="H152" s="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Z152" s="36"/>
    </row>
    <row r="153" ht="15.75" customHeight="1">
      <c r="H153" s="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Z153" s="36"/>
    </row>
    <row r="154" ht="15.75" customHeight="1">
      <c r="H154" s="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Z154" s="36"/>
    </row>
    <row r="155" ht="15.75" customHeight="1">
      <c r="H155" s="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Z155" s="36"/>
    </row>
    <row r="156" ht="15.75" customHeight="1">
      <c r="H156" s="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Z156" s="36"/>
    </row>
    <row r="157" ht="15.75" customHeight="1">
      <c r="H157" s="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Z157" s="36"/>
    </row>
    <row r="158" ht="15.75" customHeight="1">
      <c r="H158" s="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Z158" s="36"/>
    </row>
    <row r="159" ht="15.75" customHeight="1">
      <c r="H159" s="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Z159" s="36"/>
    </row>
    <row r="160" ht="15.75" customHeight="1">
      <c r="H160" s="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Z160" s="36"/>
    </row>
    <row r="161" ht="15.75" customHeight="1">
      <c r="H161" s="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Z161" s="36"/>
    </row>
    <row r="162" ht="15.75" customHeight="1">
      <c r="H162" s="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Z162" s="36"/>
    </row>
    <row r="163" ht="15.75" customHeight="1">
      <c r="H163" s="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Z163" s="36"/>
    </row>
    <row r="164" ht="15.75" customHeight="1">
      <c r="H164" s="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Z164" s="36"/>
    </row>
    <row r="165" ht="15.75" customHeight="1">
      <c r="H165" s="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Z165" s="36"/>
    </row>
    <row r="166" ht="15.75" customHeight="1">
      <c r="H166" s="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Z166" s="36"/>
    </row>
    <row r="167" ht="15.75" customHeight="1">
      <c r="H167" s="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Z167" s="36"/>
    </row>
    <row r="168" ht="15.75" customHeight="1">
      <c r="H168" s="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Z168" s="36"/>
    </row>
    <row r="169" ht="15.75" customHeight="1">
      <c r="H169" s="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Z169" s="36"/>
    </row>
    <row r="170" ht="15.75" customHeight="1">
      <c r="H170" s="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Z170" s="36"/>
    </row>
    <row r="171" ht="15.75" customHeight="1">
      <c r="H171" s="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Z171" s="36"/>
    </row>
    <row r="172" ht="15.75" customHeight="1">
      <c r="H172" s="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Z172" s="36"/>
    </row>
    <row r="173" ht="15.75" customHeight="1">
      <c r="H173" s="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Z173" s="36"/>
    </row>
    <row r="174" ht="15.75" customHeight="1">
      <c r="H174" s="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Z174" s="36"/>
    </row>
    <row r="175" ht="15.75" customHeight="1">
      <c r="H175" s="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Z175" s="36"/>
    </row>
    <row r="176" ht="15.75" customHeight="1">
      <c r="H176" s="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Z176" s="36"/>
    </row>
    <row r="177" ht="15.75" customHeight="1">
      <c r="H177" s="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Z177" s="36"/>
    </row>
    <row r="178" ht="15.75" customHeight="1">
      <c r="H178" s="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Z178" s="36"/>
    </row>
    <row r="179" ht="15.75" customHeight="1">
      <c r="H179" s="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Z179" s="36"/>
    </row>
    <row r="180" ht="15.75" customHeight="1">
      <c r="H180" s="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Z180" s="36"/>
    </row>
    <row r="181" ht="15.75" customHeight="1">
      <c r="H181" s="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Z181" s="36"/>
    </row>
    <row r="182" ht="15.75" customHeight="1">
      <c r="H182" s="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Z182" s="36"/>
    </row>
    <row r="183" ht="15.75" customHeight="1">
      <c r="H183" s="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Z183" s="36"/>
    </row>
    <row r="184" ht="15.75" customHeight="1">
      <c r="H184" s="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Z184" s="36"/>
    </row>
    <row r="185" ht="15.75" customHeight="1">
      <c r="H185" s="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Z185" s="36"/>
    </row>
    <row r="186" ht="15.75" customHeight="1">
      <c r="H186" s="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Z186" s="36"/>
    </row>
    <row r="187" ht="15.75" customHeight="1">
      <c r="H187" s="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Z187" s="36"/>
    </row>
    <row r="188" ht="15.75" customHeight="1">
      <c r="H188" s="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Z188" s="36"/>
    </row>
    <row r="189" ht="15.75" customHeight="1">
      <c r="H189" s="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Z189" s="36"/>
    </row>
    <row r="190" ht="15.75" customHeight="1">
      <c r="H190" s="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Z190" s="36"/>
    </row>
    <row r="191" ht="15.75" customHeight="1">
      <c r="H191" s="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Z191" s="36"/>
    </row>
    <row r="192" ht="15.75" customHeight="1">
      <c r="H192" s="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Z192" s="36"/>
    </row>
    <row r="193" ht="15.75" customHeight="1">
      <c r="H193" s="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Z193" s="36"/>
    </row>
    <row r="194" ht="15.75" customHeight="1">
      <c r="H194" s="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Z194" s="36"/>
    </row>
    <row r="195" ht="15.75" customHeight="1">
      <c r="H195" s="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Z195" s="36"/>
    </row>
    <row r="196" ht="15.75" customHeight="1">
      <c r="H196" s="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Z196" s="36"/>
    </row>
    <row r="197" ht="15.75" customHeight="1">
      <c r="H197" s="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Z197" s="36"/>
    </row>
    <row r="198" ht="15.75" customHeight="1">
      <c r="H198" s="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Z198" s="36"/>
    </row>
    <row r="199" ht="15.75" customHeight="1">
      <c r="H199" s="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Z199" s="36"/>
    </row>
    <row r="200" ht="15.75" customHeight="1">
      <c r="H200" s="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Z200" s="36"/>
    </row>
    <row r="201" ht="15.75" customHeight="1">
      <c r="H201" s="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Z201" s="36"/>
    </row>
    <row r="202" ht="15.75" customHeight="1">
      <c r="H202" s="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Z202" s="36"/>
    </row>
    <row r="203" ht="15.75" customHeight="1">
      <c r="H203" s="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Z203" s="36"/>
    </row>
    <row r="204" ht="15.75" customHeight="1">
      <c r="H204" s="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Z204" s="36"/>
    </row>
    <row r="205" ht="15.75" customHeight="1">
      <c r="H205" s="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Z205" s="36"/>
    </row>
    <row r="206" ht="15.75" customHeight="1">
      <c r="H206" s="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Z206" s="36"/>
    </row>
    <row r="207" ht="15.75" customHeight="1">
      <c r="H207" s="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Z207" s="36"/>
    </row>
    <row r="208" ht="15.75" customHeight="1">
      <c r="H208" s="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Z208" s="36"/>
    </row>
    <row r="209" ht="15.75" customHeight="1">
      <c r="H209" s="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Z209" s="36"/>
    </row>
    <row r="210" ht="15.75" customHeight="1">
      <c r="H210" s="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Z210" s="36"/>
    </row>
    <row r="211" ht="15.75" customHeight="1">
      <c r="H211" s="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Z211" s="36"/>
    </row>
    <row r="212" ht="15.75" customHeight="1">
      <c r="H212" s="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Z212" s="36"/>
    </row>
    <row r="213" ht="15.75" customHeight="1">
      <c r="H213" s="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Z213" s="36"/>
    </row>
    <row r="214" ht="15.75" customHeight="1">
      <c r="H214" s="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Z214" s="36"/>
    </row>
    <row r="215" ht="15.75" customHeight="1">
      <c r="H215" s="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Z215" s="36"/>
    </row>
    <row r="216" ht="15.75" customHeight="1">
      <c r="H216" s="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Z216" s="36"/>
    </row>
    <row r="217" ht="15.75" customHeight="1">
      <c r="H217" s="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Z217" s="36"/>
    </row>
    <row r="218" ht="15.75" customHeight="1">
      <c r="H218" s="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Z218" s="36"/>
    </row>
    <row r="219" ht="15.75" customHeight="1">
      <c r="H219" s="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Z219" s="36"/>
    </row>
    <row r="220" ht="15.75" customHeight="1">
      <c r="H220" s="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Z220" s="36"/>
    </row>
    <row r="221" ht="15.75" customHeight="1">
      <c r="H221" s="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Z221" s="36"/>
    </row>
    <row r="222" ht="15.75" customHeight="1">
      <c r="H222" s="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Z222" s="36"/>
    </row>
    <row r="223" ht="15.75" customHeight="1">
      <c r="H223" s="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Z223" s="36"/>
    </row>
    <row r="224" ht="15.75" customHeight="1">
      <c r="H224" s="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Z224" s="36"/>
    </row>
    <row r="225" ht="15.75" customHeight="1">
      <c r="H225" s="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Z225" s="36"/>
    </row>
    <row r="226" ht="15.75" customHeight="1">
      <c r="H226" s="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Z226" s="36"/>
    </row>
    <row r="227" ht="15.75" customHeight="1">
      <c r="H227" s="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Z227" s="36"/>
    </row>
    <row r="228" ht="15.75" customHeight="1">
      <c r="H228" s="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Z228" s="36"/>
    </row>
    <row r="229" ht="15.75" customHeight="1">
      <c r="H229" s="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Z229" s="36"/>
    </row>
    <row r="230" ht="15.75" customHeight="1">
      <c r="H230" s="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Z230" s="36"/>
    </row>
    <row r="231" ht="15.75" customHeight="1">
      <c r="H231" s="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Z231" s="36"/>
    </row>
    <row r="232" ht="15.75" customHeight="1">
      <c r="H232" s="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Z232" s="36"/>
    </row>
    <row r="233" ht="15.75" customHeight="1">
      <c r="H233" s="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Z233" s="36"/>
    </row>
    <row r="234" ht="15.75" customHeight="1">
      <c r="H234" s="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Z234" s="36"/>
    </row>
    <row r="235" ht="15.75" customHeight="1">
      <c r="H235" s="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Z235" s="36"/>
    </row>
    <row r="236" ht="15.75" customHeight="1">
      <c r="H236" s="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Z236" s="36"/>
    </row>
    <row r="237" ht="15.75" customHeight="1">
      <c r="H237" s="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Z237" s="36"/>
    </row>
    <row r="238" ht="15.75" customHeight="1">
      <c r="H238" s="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Z238" s="36"/>
    </row>
    <row r="239" ht="15.75" customHeight="1">
      <c r="H239" s="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Z239" s="36"/>
    </row>
    <row r="240" ht="15.75" customHeight="1">
      <c r="H240" s="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Z240" s="36"/>
    </row>
    <row r="241" ht="15.75" customHeight="1">
      <c r="H241" s="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Z241" s="36"/>
    </row>
    <row r="242" ht="15.75" customHeight="1">
      <c r="H242" s="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Z242" s="36"/>
    </row>
    <row r="243" ht="15.75" customHeight="1">
      <c r="H243" s="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Z243" s="36"/>
    </row>
    <row r="244" ht="15.75" customHeight="1">
      <c r="H244" s="36"/>
      <c r="Z244" s="36"/>
    </row>
    <row r="245" ht="15.75" customHeight="1">
      <c r="H245" s="36"/>
      <c r="Z245" s="36"/>
    </row>
    <row r="246" ht="15.75" customHeight="1">
      <c r="H246" s="36"/>
      <c r="Z246" s="36"/>
    </row>
    <row r="247" ht="15.75" customHeight="1">
      <c r="H247" s="36"/>
      <c r="Z247" s="36"/>
    </row>
    <row r="248" ht="15.75" customHeight="1">
      <c r="H248" s="36"/>
      <c r="Z248" s="36"/>
    </row>
    <row r="249" ht="15.75" customHeight="1">
      <c r="H249" s="36"/>
      <c r="Z249" s="36"/>
    </row>
    <row r="250" ht="15.75" customHeight="1">
      <c r="H250" s="36"/>
      <c r="Z250" s="36"/>
    </row>
    <row r="251" ht="15.75" customHeight="1">
      <c r="H251" s="36"/>
      <c r="Z251" s="36"/>
    </row>
    <row r="252" ht="15.75" customHeight="1">
      <c r="H252" s="36"/>
      <c r="Z252" s="36"/>
    </row>
    <row r="253" ht="15.75" customHeight="1">
      <c r="H253" s="36"/>
      <c r="Z253" s="36"/>
    </row>
    <row r="254" ht="15.75" customHeight="1">
      <c r="H254" s="36"/>
      <c r="Z254" s="36"/>
    </row>
    <row r="255" ht="15.75" customHeight="1">
      <c r="H255" s="36"/>
      <c r="Z255" s="36"/>
    </row>
    <row r="256" ht="15.75" customHeight="1">
      <c r="H256" s="36"/>
      <c r="Z256" s="36"/>
    </row>
    <row r="257" ht="15.75" customHeight="1">
      <c r="H257" s="36"/>
      <c r="Z257" s="36"/>
    </row>
    <row r="258" ht="15.75" customHeight="1">
      <c r="H258" s="36"/>
      <c r="Z258" s="36"/>
    </row>
    <row r="259" ht="15.75" customHeight="1">
      <c r="H259" s="36"/>
      <c r="Z259" s="36"/>
    </row>
    <row r="260" ht="15.75" customHeight="1">
      <c r="H260" s="36"/>
      <c r="Z260" s="36"/>
    </row>
    <row r="261" ht="15.75" customHeight="1">
      <c r="H261" s="36"/>
      <c r="Z261" s="36"/>
    </row>
    <row r="262" ht="15.75" customHeight="1">
      <c r="H262" s="36"/>
      <c r="Z262" s="36"/>
    </row>
    <row r="263" ht="15.75" customHeight="1">
      <c r="H263" s="36"/>
      <c r="Z263" s="36"/>
    </row>
    <row r="264" ht="15.75" customHeight="1">
      <c r="H264" s="36"/>
      <c r="Z264" s="36"/>
    </row>
    <row r="265" ht="15.75" customHeight="1">
      <c r="H265" s="36"/>
      <c r="Z265" s="36"/>
    </row>
    <row r="266" ht="15.75" customHeight="1">
      <c r="H266" s="36"/>
      <c r="Z266" s="36"/>
    </row>
    <row r="267" ht="15.75" customHeight="1">
      <c r="H267" s="36"/>
      <c r="Z267" s="36"/>
    </row>
    <row r="268" ht="15.75" customHeight="1">
      <c r="H268" s="36"/>
      <c r="Z268" s="36"/>
    </row>
    <row r="269" ht="15.75" customHeight="1">
      <c r="H269" s="36"/>
      <c r="Z269" s="36"/>
    </row>
    <row r="270" ht="15.75" customHeight="1">
      <c r="H270" s="36"/>
      <c r="Z270" s="36"/>
    </row>
    <row r="271" ht="15.75" customHeight="1">
      <c r="H271" s="36"/>
      <c r="Z271" s="36"/>
    </row>
    <row r="272" ht="15.75" customHeight="1">
      <c r="H272" s="36"/>
      <c r="Z272" s="36"/>
    </row>
    <row r="273" ht="15.75" customHeight="1">
      <c r="H273" s="36"/>
      <c r="Z273" s="36"/>
    </row>
    <row r="274" ht="15.75" customHeight="1">
      <c r="H274" s="36"/>
      <c r="Z274" s="36"/>
    </row>
    <row r="275" ht="15.75" customHeight="1">
      <c r="H275" s="36"/>
      <c r="Z275" s="36"/>
    </row>
    <row r="276" ht="15.75" customHeight="1">
      <c r="H276" s="36"/>
      <c r="Z276" s="36"/>
    </row>
    <row r="277" ht="15.75" customHeight="1">
      <c r="H277" s="36"/>
      <c r="Z277" s="36"/>
    </row>
    <row r="278" ht="15.75" customHeight="1">
      <c r="H278" s="36"/>
      <c r="Z278" s="36"/>
    </row>
    <row r="279" ht="15.75" customHeight="1">
      <c r="H279" s="36"/>
      <c r="Z279" s="36"/>
    </row>
    <row r="280" ht="15.75" customHeight="1">
      <c r="H280" s="36"/>
      <c r="Z280" s="36"/>
    </row>
    <row r="281" ht="15.75" customHeight="1">
      <c r="H281" s="36"/>
      <c r="Z281" s="36"/>
    </row>
    <row r="282" ht="15.75" customHeight="1">
      <c r="H282" s="36"/>
      <c r="Z282" s="36"/>
    </row>
    <row r="283" ht="15.75" customHeight="1">
      <c r="H283" s="36"/>
      <c r="Z283" s="36"/>
    </row>
    <row r="284" ht="15.75" customHeight="1">
      <c r="H284" s="36"/>
      <c r="Z284" s="36"/>
    </row>
    <row r="285" ht="15.75" customHeight="1">
      <c r="H285" s="36"/>
      <c r="Z285" s="36"/>
    </row>
    <row r="286" ht="15.75" customHeight="1">
      <c r="H286" s="36"/>
      <c r="Z286" s="36"/>
    </row>
    <row r="287" ht="15.75" customHeight="1">
      <c r="H287" s="36"/>
      <c r="Z287" s="36"/>
    </row>
    <row r="288" ht="15.75" customHeight="1">
      <c r="H288" s="36"/>
      <c r="Z288" s="36"/>
    </row>
    <row r="289" ht="15.75" customHeight="1">
      <c r="H289" s="36"/>
      <c r="Z289" s="36"/>
    </row>
    <row r="290" ht="15.75" customHeight="1">
      <c r="H290" s="36"/>
      <c r="Z290" s="36"/>
    </row>
    <row r="291" ht="15.75" customHeight="1">
      <c r="H291" s="36"/>
      <c r="Z291" s="36"/>
    </row>
    <row r="292" ht="15.75" customHeight="1">
      <c r="H292" s="36"/>
      <c r="Z292" s="36"/>
    </row>
    <row r="293" ht="15.75" customHeight="1">
      <c r="H293" s="36"/>
      <c r="Z293" s="36"/>
    </row>
    <row r="294" ht="15.75" customHeight="1">
      <c r="H294" s="36"/>
      <c r="Z294" s="36"/>
    </row>
    <row r="295" ht="15.75" customHeight="1">
      <c r="H295" s="36"/>
      <c r="Z295" s="36"/>
    </row>
    <row r="296" ht="15.75" customHeight="1">
      <c r="H296" s="36"/>
      <c r="Z296" s="36"/>
    </row>
    <row r="297" ht="15.75" customHeight="1">
      <c r="H297" s="36"/>
      <c r="Z297" s="36"/>
    </row>
    <row r="298" ht="15.75" customHeight="1">
      <c r="H298" s="36"/>
      <c r="Z298" s="36"/>
    </row>
    <row r="299" ht="15.75" customHeight="1">
      <c r="H299" s="36"/>
      <c r="Z299" s="36"/>
    </row>
    <row r="300" ht="15.75" customHeight="1">
      <c r="H300" s="36"/>
      <c r="Z300" s="36"/>
    </row>
    <row r="301" ht="15.75" customHeight="1">
      <c r="H301" s="36"/>
      <c r="Z301" s="36"/>
    </row>
    <row r="302" ht="15.75" customHeight="1">
      <c r="H302" s="36"/>
      <c r="Z302" s="36"/>
    </row>
    <row r="303" ht="15.75" customHeight="1">
      <c r="H303" s="36"/>
      <c r="Z303" s="36"/>
    </row>
    <row r="304" ht="15.75" customHeight="1">
      <c r="H304" s="36"/>
      <c r="Z304" s="36"/>
    </row>
    <row r="305" ht="15.75" customHeight="1">
      <c r="H305" s="36"/>
      <c r="Z305" s="36"/>
    </row>
    <row r="306" ht="15.75" customHeight="1">
      <c r="H306" s="36"/>
      <c r="Z306" s="36"/>
    </row>
    <row r="307" ht="15.75" customHeight="1">
      <c r="H307" s="36"/>
      <c r="Z307" s="36"/>
    </row>
    <row r="308" ht="15.75" customHeight="1">
      <c r="H308" s="36"/>
      <c r="Z308" s="36"/>
    </row>
    <row r="309" ht="15.75" customHeight="1">
      <c r="H309" s="36"/>
      <c r="Z309" s="36"/>
    </row>
    <row r="310" ht="15.75" customHeight="1">
      <c r="H310" s="36"/>
      <c r="Z310" s="36"/>
    </row>
    <row r="311" ht="15.75" customHeight="1">
      <c r="H311" s="36"/>
      <c r="Z311" s="36"/>
    </row>
    <row r="312" ht="15.75" customHeight="1">
      <c r="H312" s="36"/>
      <c r="Z312" s="36"/>
    </row>
    <row r="313" ht="15.75" customHeight="1">
      <c r="H313" s="36"/>
      <c r="Z313" s="36"/>
    </row>
    <row r="314" ht="15.75" customHeight="1">
      <c r="H314" s="36"/>
      <c r="Z314" s="36"/>
    </row>
    <row r="315" ht="15.75" customHeight="1">
      <c r="H315" s="36"/>
      <c r="Z315" s="36"/>
    </row>
    <row r="316" ht="15.75" customHeight="1">
      <c r="H316" s="36"/>
      <c r="Z316" s="36"/>
    </row>
    <row r="317" ht="15.75" customHeight="1">
      <c r="H317" s="36"/>
      <c r="Z317" s="36"/>
    </row>
    <row r="318" ht="15.75" customHeight="1">
      <c r="H318" s="36"/>
      <c r="Z318" s="36"/>
    </row>
    <row r="319" ht="15.75" customHeight="1">
      <c r="H319" s="36"/>
      <c r="Z319" s="36"/>
    </row>
    <row r="320" ht="15.75" customHeight="1">
      <c r="H320" s="36"/>
      <c r="Z320" s="36"/>
    </row>
    <row r="321" ht="15.75" customHeight="1">
      <c r="H321" s="36"/>
      <c r="Z321" s="36"/>
    </row>
    <row r="322" ht="15.75" customHeight="1">
      <c r="H322" s="36"/>
      <c r="Z322" s="36"/>
    </row>
    <row r="323" ht="15.75" customHeight="1">
      <c r="H323" s="36"/>
      <c r="Z323" s="36"/>
    </row>
    <row r="324" ht="15.75" customHeight="1">
      <c r="H324" s="36"/>
      <c r="Z324" s="36"/>
    </row>
    <row r="325" ht="15.75" customHeight="1">
      <c r="H325" s="36"/>
      <c r="Z325" s="36"/>
    </row>
    <row r="326" ht="15.75" customHeight="1">
      <c r="H326" s="36"/>
      <c r="Z326" s="36"/>
    </row>
    <row r="327" ht="15.75" customHeight="1">
      <c r="H327" s="36"/>
      <c r="Z327" s="36"/>
    </row>
    <row r="328" ht="15.75" customHeight="1">
      <c r="H328" s="36"/>
      <c r="Z328" s="36"/>
    </row>
    <row r="329" ht="15.75" customHeight="1">
      <c r="H329" s="36"/>
      <c r="Z329" s="36"/>
    </row>
    <row r="330" ht="15.75" customHeight="1">
      <c r="H330" s="36"/>
      <c r="Z330" s="36"/>
    </row>
    <row r="331" ht="15.75" customHeight="1">
      <c r="H331" s="36"/>
      <c r="Z331" s="36"/>
    </row>
    <row r="332" ht="15.75" customHeight="1">
      <c r="H332" s="36"/>
      <c r="Z332" s="36"/>
    </row>
    <row r="333" ht="15.75" customHeight="1">
      <c r="H333" s="36"/>
      <c r="Z333" s="36"/>
    </row>
    <row r="334" ht="15.75" customHeight="1">
      <c r="H334" s="36"/>
      <c r="Z334" s="36"/>
    </row>
    <row r="335" ht="15.75" customHeight="1">
      <c r="H335" s="36"/>
      <c r="Z335" s="36"/>
    </row>
    <row r="336" ht="15.75" customHeight="1">
      <c r="H336" s="36"/>
      <c r="Z336" s="36"/>
    </row>
    <row r="337" ht="15.75" customHeight="1">
      <c r="H337" s="36"/>
      <c r="Z337" s="36"/>
    </row>
    <row r="338" ht="15.75" customHeight="1">
      <c r="H338" s="36"/>
      <c r="Z338" s="36"/>
    </row>
    <row r="339" ht="15.75" customHeight="1">
      <c r="H339" s="36"/>
      <c r="Z339" s="36"/>
    </row>
    <row r="340" ht="15.75" customHeight="1">
      <c r="H340" s="36"/>
      <c r="Z340" s="36"/>
    </row>
    <row r="341" ht="15.75" customHeight="1">
      <c r="H341" s="36"/>
      <c r="Z341" s="36"/>
    </row>
    <row r="342" ht="15.75" customHeight="1">
      <c r="H342" s="36"/>
      <c r="Z342" s="36"/>
    </row>
    <row r="343" ht="15.75" customHeight="1">
      <c r="H343" s="36"/>
      <c r="Z343" s="36"/>
    </row>
    <row r="344" ht="15.75" customHeight="1">
      <c r="H344" s="36"/>
      <c r="Z344" s="36"/>
    </row>
    <row r="345" ht="15.75" customHeight="1">
      <c r="H345" s="36"/>
      <c r="Z345" s="36"/>
    </row>
    <row r="346" ht="15.75" customHeight="1">
      <c r="H346" s="36"/>
      <c r="Z346" s="36"/>
    </row>
    <row r="347" ht="15.75" customHeight="1">
      <c r="H347" s="36"/>
      <c r="Z347" s="36"/>
    </row>
    <row r="348" ht="15.75" customHeight="1">
      <c r="H348" s="36"/>
      <c r="Z348" s="36"/>
    </row>
    <row r="349" ht="15.75" customHeight="1">
      <c r="H349" s="36"/>
      <c r="Z349" s="36"/>
    </row>
    <row r="350" ht="15.75" customHeight="1">
      <c r="H350" s="36"/>
      <c r="Z350" s="36"/>
    </row>
    <row r="351" ht="15.75" customHeight="1">
      <c r="H351" s="36"/>
      <c r="Z351" s="36"/>
    </row>
    <row r="352" ht="15.75" customHeight="1">
      <c r="H352" s="36"/>
      <c r="Z352" s="36"/>
    </row>
    <row r="353" ht="15.75" customHeight="1">
      <c r="H353" s="36"/>
      <c r="Z353" s="36"/>
    </row>
    <row r="354" ht="15.75" customHeight="1">
      <c r="H354" s="36"/>
      <c r="Z354" s="36"/>
    </row>
    <row r="355" ht="15.75" customHeight="1">
      <c r="H355" s="36"/>
      <c r="Z355" s="36"/>
    </row>
    <row r="356" ht="15.75" customHeight="1">
      <c r="H356" s="36"/>
      <c r="Z356" s="36"/>
    </row>
    <row r="357" ht="15.75" customHeight="1">
      <c r="H357" s="36"/>
      <c r="Z357" s="36"/>
    </row>
    <row r="358" ht="15.75" customHeight="1">
      <c r="H358" s="36"/>
      <c r="Z358" s="36"/>
    </row>
    <row r="359" ht="15.75" customHeight="1">
      <c r="H359" s="36"/>
      <c r="Z359" s="36"/>
    </row>
    <row r="360" ht="15.75" customHeight="1">
      <c r="H360" s="36"/>
      <c r="Z360" s="36"/>
    </row>
    <row r="361" ht="15.75" customHeight="1">
      <c r="H361" s="36"/>
      <c r="Z361" s="36"/>
    </row>
    <row r="362" ht="15.75" customHeight="1">
      <c r="H362" s="36"/>
      <c r="Z362" s="36"/>
    </row>
    <row r="363" ht="15.75" customHeight="1">
      <c r="H363" s="36"/>
      <c r="Z363" s="36"/>
    </row>
    <row r="364" ht="15.75" customHeight="1">
      <c r="H364" s="36"/>
      <c r="Z364" s="36"/>
    </row>
    <row r="365" ht="15.75" customHeight="1">
      <c r="H365" s="36"/>
      <c r="Z365" s="36"/>
    </row>
    <row r="366" ht="15.75" customHeight="1">
      <c r="H366" s="36"/>
      <c r="Z366" s="36"/>
    </row>
    <row r="367" ht="15.75" customHeight="1">
      <c r="H367" s="36"/>
      <c r="Z367" s="36"/>
    </row>
    <row r="368" ht="15.75" customHeight="1">
      <c r="H368" s="36"/>
      <c r="Z368" s="36"/>
    </row>
    <row r="369" ht="15.75" customHeight="1">
      <c r="H369" s="36"/>
      <c r="Z369" s="36"/>
    </row>
    <row r="370" ht="15.75" customHeight="1">
      <c r="H370" s="36"/>
      <c r="Z370" s="36"/>
    </row>
    <row r="371" ht="15.75" customHeight="1">
      <c r="H371" s="36"/>
      <c r="Z371" s="36"/>
    </row>
    <row r="372" ht="15.75" customHeight="1">
      <c r="H372" s="36"/>
      <c r="Z372" s="36"/>
    </row>
    <row r="373" ht="15.75" customHeight="1">
      <c r="H373" s="36"/>
      <c r="Z373" s="36"/>
    </row>
    <row r="374" ht="15.75" customHeight="1">
      <c r="H374" s="36"/>
      <c r="Z374" s="36"/>
    </row>
    <row r="375" ht="15.75" customHeight="1">
      <c r="H375" s="36"/>
      <c r="Z375" s="36"/>
    </row>
    <row r="376" ht="15.75" customHeight="1">
      <c r="H376" s="36"/>
      <c r="Z376" s="36"/>
    </row>
    <row r="377" ht="15.75" customHeight="1">
      <c r="H377" s="36"/>
      <c r="Z377" s="36"/>
    </row>
    <row r="378" ht="15.75" customHeight="1">
      <c r="H378" s="36"/>
      <c r="Z378" s="36"/>
    </row>
    <row r="379" ht="15.75" customHeight="1">
      <c r="H379" s="36"/>
      <c r="Z379" s="36"/>
    </row>
    <row r="380" ht="15.75" customHeight="1">
      <c r="H380" s="36"/>
      <c r="Z380" s="36"/>
    </row>
    <row r="381" ht="15.75" customHeight="1">
      <c r="H381" s="36"/>
      <c r="Z381" s="36"/>
    </row>
    <row r="382" ht="15.75" customHeight="1">
      <c r="H382" s="36"/>
      <c r="Z382" s="36"/>
    </row>
    <row r="383" ht="15.75" customHeight="1">
      <c r="H383" s="36"/>
      <c r="Z383" s="36"/>
    </row>
    <row r="384" ht="15.75" customHeight="1">
      <c r="H384" s="36"/>
      <c r="Z384" s="36"/>
    </row>
    <row r="385" ht="15.75" customHeight="1">
      <c r="H385" s="36"/>
      <c r="Z385" s="36"/>
    </row>
    <row r="386" ht="15.75" customHeight="1">
      <c r="H386" s="36"/>
      <c r="Z386" s="36"/>
    </row>
    <row r="387" ht="15.75" customHeight="1">
      <c r="H387" s="36"/>
      <c r="Z387" s="36"/>
    </row>
    <row r="388" ht="15.75" customHeight="1">
      <c r="H388" s="36"/>
      <c r="Z388" s="36"/>
    </row>
    <row r="389" ht="15.75" customHeight="1">
      <c r="H389" s="36"/>
      <c r="Z389" s="36"/>
    </row>
    <row r="390" ht="15.75" customHeight="1">
      <c r="H390" s="36"/>
      <c r="Z390" s="36"/>
    </row>
    <row r="391" ht="15.75" customHeight="1">
      <c r="H391" s="36"/>
      <c r="Z391" s="36"/>
    </row>
    <row r="392" ht="15.75" customHeight="1">
      <c r="H392" s="36"/>
      <c r="Z392" s="36"/>
    </row>
    <row r="393" ht="15.75" customHeight="1">
      <c r="H393" s="36"/>
      <c r="Z393" s="36"/>
    </row>
    <row r="394" ht="15.75" customHeight="1">
      <c r="H394" s="36"/>
      <c r="Z394" s="36"/>
    </row>
    <row r="395" ht="15.75" customHeight="1">
      <c r="H395" s="36"/>
      <c r="Z395" s="36"/>
    </row>
    <row r="396" ht="15.75" customHeight="1">
      <c r="H396" s="36"/>
      <c r="Z396" s="36"/>
    </row>
    <row r="397" ht="15.75" customHeight="1">
      <c r="H397" s="36"/>
      <c r="Z397" s="36"/>
    </row>
    <row r="398" ht="15.75" customHeight="1">
      <c r="H398" s="36"/>
      <c r="Z398" s="36"/>
    </row>
    <row r="399" ht="15.75" customHeight="1">
      <c r="H399" s="36"/>
      <c r="Z399" s="36"/>
    </row>
    <row r="400" ht="15.75" customHeight="1">
      <c r="H400" s="36"/>
      <c r="Z400" s="36"/>
    </row>
    <row r="401" ht="15.75" customHeight="1">
      <c r="H401" s="36"/>
      <c r="Z401" s="36"/>
    </row>
    <row r="402" ht="15.75" customHeight="1">
      <c r="H402" s="36"/>
      <c r="Z402" s="36"/>
    </row>
    <row r="403" ht="15.75" customHeight="1">
      <c r="H403" s="36"/>
      <c r="Z403" s="36"/>
    </row>
    <row r="404" ht="15.75" customHeight="1">
      <c r="H404" s="36"/>
      <c r="Z404" s="36"/>
    </row>
    <row r="405" ht="15.75" customHeight="1">
      <c r="H405" s="36"/>
      <c r="Z405" s="36"/>
    </row>
    <row r="406" ht="15.75" customHeight="1">
      <c r="H406" s="36"/>
      <c r="Z406" s="36"/>
    </row>
    <row r="407" ht="15.75" customHeight="1">
      <c r="H407" s="36"/>
      <c r="Z407" s="36"/>
    </row>
    <row r="408" ht="15.75" customHeight="1">
      <c r="H408" s="36"/>
      <c r="Z408" s="36"/>
    </row>
    <row r="409" ht="15.75" customHeight="1">
      <c r="H409" s="36"/>
      <c r="Z409" s="36"/>
    </row>
    <row r="410" ht="15.75" customHeight="1">
      <c r="H410" s="36"/>
      <c r="Z410" s="36"/>
    </row>
    <row r="411" ht="15.75" customHeight="1">
      <c r="H411" s="36"/>
      <c r="Z411" s="36"/>
    </row>
    <row r="412" ht="15.75" customHeight="1">
      <c r="H412" s="36"/>
      <c r="Z412" s="36"/>
    </row>
    <row r="413" ht="15.75" customHeight="1">
      <c r="H413" s="36"/>
      <c r="Z413" s="36"/>
    </row>
    <row r="414" ht="15.75" customHeight="1">
      <c r="H414" s="36"/>
      <c r="Z414" s="36"/>
    </row>
    <row r="415" ht="15.75" customHeight="1">
      <c r="H415" s="36"/>
      <c r="Z415" s="36"/>
    </row>
    <row r="416" ht="15.75" customHeight="1">
      <c r="H416" s="36"/>
      <c r="Z416" s="36"/>
    </row>
    <row r="417" ht="15.75" customHeight="1">
      <c r="H417" s="36"/>
      <c r="Z417" s="36"/>
    </row>
    <row r="418" ht="15.75" customHeight="1">
      <c r="H418" s="36"/>
      <c r="Z418" s="36"/>
    </row>
    <row r="419" ht="15.75" customHeight="1">
      <c r="H419" s="36"/>
      <c r="Z419" s="36"/>
    </row>
    <row r="420" ht="15.75" customHeight="1">
      <c r="H420" s="36"/>
      <c r="Z420" s="36"/>
    </row>
    <row r="421" ht="15.75" customHeight="1">
      <c r="H421" s="36"/>
      <c r="Z421" s="36"/>
    </row>
    <row r="422" ht="15.75" customHeight="1">
      <c r="H422" s="36"/>
      <c r="Z422" s="36"/>
    </row>
    <row r="423" ht="15.75" customHeight="1">
      <c r="H423" s="36"/>
      <c r="Z423" s="36"/>
    </row>
    <row r="424" ht="15.75" customHeight="1">
      <c r="H424" s="36"/>
      <c r="Z424" s="36"/>
    </row>
    <row r="425" ht="15.75" customHeight="1">
      <c r="H425" s="36"/>
      <c r="Z425" s="36"/>
    </row>
    <row r="426" ht="15.75" customHeight="1">
      <c r="H426" s="36"/>
      <c r="Z426" s="36"/>
    </row>
    <row r="427" ht="15.75" customHeight="1">
      <c r="H427" s="36"/>
      <c r="Z427" s="36"/>
    </row>
    <row r="428" ht="15.75" customHeight="1">
      <c r="H428" s="36"/>
      <c r="Z428" s="36"/>
    </row>
    <row r="429" ht="15.75" customHeight="1">
      <c r="H429" s="36"/>
      <c r="Z429" s="36"/>
    </row>
    <row r="430" ht="15.75" customHeight="1">
      <c r="H430" s="36"/>
      <c r="Z430" s="36"/>
    </row>
    <row r="431" ht="15.75" customHeight="1">
      <c r="H431" s="36"/>
      <c r="Z431" s="36"/>
    </row>
    <row r="432" ht="15.75" customHeight="1">
      <c r="H432" s="36"/>
      <c r="Z432" s="36"/>
    </row>
    <row r="433" ht="15.75" customHeight="1">
      <c r="H433" s="36"/>
      <c r="Z433" s="36"/>
    </row>
    <row r="434" ht="15.75" customHeight="1">
      <c r="H434" s="36"/>
      <c r="Z434" s="36"/>
    </row>
    <row r="435" ht="15.75" customHeight="1">
      <c r="H435" s="36"/>
      <c r="Z435" s="36"/>
    </row>
    <row r="436" ht="15.75" customHeight="1">
      <c r="H436" s="36"/>
      <c r="Z436" s="36"/>
    </row>
    <row r="437" ht="15.75" customHeight="1">
      <c r="H437" s="36"/>
      <c r="Z437" s="36"/>
    </row>
    <row r="438" ht="15.75" customHeight="1">
      <c r="H438" s="36"/>
      <c r="Z438" s="36"/>
    </row>
    <row r="439" ht="15.75" customHeight="1">
      <c r="H439" s="36"/>
      <c r="Z439" s="36"/>
    </row>
    <row r="440" ht="15.75" customHeight="1">
      <c r="H440" s="36"/>
      <c r="Z440" s="36"/>
    </row>
    <row r="441" ht="15.75" customHeight="1">
      <c r="H441" s="36"/>
      <c r="Z441" s="36"/>
    </row>
    <row r="442" ht="15.75" customHeight="1">
      <c r="H442" s="36"/>
      <c r="Z442" s="36"/>
    </row>
    <row r="443" ht="15.75" customHeight="1">
      <c r="H443" s="36"/>
      <c r="Z443" s="36"/>
    </row>
    <row r="444" ht="15.75" customHeight="1">
      <c r="H444" s="36"/>
      <c r="Z444" s="36"/>
    </row>
    <row r="445" ht="15.75" customHeight="1">
      <c r="H445" s="36"/>
      <c r="Z445" s="36"/>
    </row>
    <row r="446" ht="15.75" customHeight="1">
      <c r="H446" s="36"/>
      <c r="Z446" s="36"/>
    </row>
    <row r="447" ht="15.75" customHeight="1">
      <c r="H447" s="36"/>
      <c r="Z447" s="36"/>
    </row>
    <row r="448" ht="15.75" customHeight="1">
      <c r="H448" s="36"/>
      <c r="Z448" s="36"/>
    </row>
    <row r="449" ht="15.75" customHeight="1">
      <c r="H449" s="36"/>
      <c r="Z449" s="36"/>
    </row>
    <row r="450" ht="15.75" customHeight="1">
      <c r="H450" s="36"/>
      <c r="Z450" s="36"/>
    </row>
    <row r="451" ht="15.75" customHeight="1">
      <c r="H451" s="36"/>
      <c r="Z451" s="36"/>
    </row>
    <row r="452" ht="15.75" customHeight="1">
      <c r="H452" s="36"/>
      <c r="Z452" s="36"/>
    </row>
    <row r="453" ht="15.75" customHeight="1">
      <c r="H453" s="36"/>
      <c r="Z453" s="36"/>
    </row>
    <row r="454" ht="15.75" customHeight="1">
      <c r="H454" s="36"/>
      <c r="Z454" s="36"/>
    </row>
    <row r="455" ht="15.75" customHeight="1">
      <c r="H455" s="36"/>
      <c r="Z455" s="36"/>
    </row>
    <row r="456" ht="15.75" customHeight="1">
      <c r="H456" s="36"/>
      <c r="Z456" s="36"/>
    </row>
    <row r="457" ht="15.75" customHeight="1">
      <c r="H457" s="36"/>
      <c r="Z457" s="36"/>
    </row>
    <row r="458" ht="15.75" customHeight="1">
      <c r="H458" s="36"/>
      <c r="Z458" s="36"/>
    </row>
    <row r="459" ht="15.75" customHeight="1">
      <c r="H459" s="36"/>
      <c r="Z459" s="36"/>
    </row>
    <row r="460" ht="15.75" customHeight="1">
      <c r="H460" s="36"/>
      <c r="Z460" s="36"/>
    </row>
    <row r="461" ht="15.75" customHeight="1">
      <c r="H461" s="36"/>
      <c r="Z461" s="36"/>
    </row>
    <row r="462" ht="15.75" customHeight="1">
      <c r="H462" s="36"/>
      <c r="Z462" s="36"/>
    </row>
    <row r="463" ht="15.75" customHeight="1">
      <c r="H463" s="36"/>
      <c r="Z463" s="36"/>
    </row>
    <row r="464" ht="15.75" customHeight="1">
      <c r="H464" s="36"/>
      <c r="Z464" s="36"/>
    </row>
    <row r="465" ht="15.75" customHeight="1">
      <c r="H465" s="36"/>
      <c r="Z465" s="36"/>
    </row>
    <row r="466" ht="15.75" customHeight="1">
      <c r="H466" s="36"/>
      <c r="Z466" s="36"/>
    </row>
    <row r="467" ht="15.75" customHeight="1">
      <c r="H467" s="36"/>
      <c r="Z467" s="36"/>
    </row>
    <row r="468" ht="15.75" customHeight="1">
      <c r="H468" s="36"/>
      <c r="Z468" s="36"/>
    </row>
    <row r="469" ht="15.75" customHeight="1">
      <c r="H469" s="36"/>
      <c r="Z469" s="36"/>
    </row>
    <row r="470" ht="15.75" customHeight="1">
      <c r="H470" s="36"/>
      <c r="Z470" s="36"/>
    </row>
    <row r="471" ht="15.75" customHeight="1">
      <c r="H471" s="36"/>
      <c r="Z471" s="36"/>
    </row>
    <row r="472" ht="15.75" customHeight="1">
      <c r="H472" s="36"/>
      <c r="Z472" s="36"/>
    </row>
    <row r="473" ht="15.75" customHeight="1">
      <c r="H473" s="36"/>
      <c r="Z473" s="36"/>
    </row>
    <row r="474" ht="15.75" customHeight="1">
      <c r="H474" s="36"/>
      <c r="Z474" s="36"/>
    </row>
    <row r="475" ht="15.75" customHeight="1">
      <c r="H475" s="36"/>
      <c r="Z475" s="36"/>
    </row>
    <row r="476" ht="15.75" customHeight="1">
      <c r="H476" s="36"/>
      <c r="Z476" s="36"/>
    </row>
    <row r="477" ht="15.75" customHeight="1">
      <c r="H477" s="36"/>
      <c r="Z477" s="36"/>
    </row>
    <row r="478" ht="15.75" customHeight="1">
      <c r="H478" s="36"/>
      <c r="Z478" s="36"/>
    </row>
    <row r="479" ht="15.75" customHeight="1">
      <c r="H479" s="36"/>
      <c r="Z479" s="36"/>
    </row>
    <row r="480" ht="15.75" customHeight="1">
      <c r="H480" s="36"/>
      <c r="Z480" s="36"/>
    </row>
    <row r="481" ht="15.75" customHeight="1">
      <c r="H481" s="36"/>
      <c r="Z481" s="36"/>
    </row>
    <row r="482" ht="15.75" customHeight="1">
      <c r="H482" s="36"/>
      <c r="Z482" s="36"/>
    </row>
    <row r="483" ht="15.75" customHeight="1">
      <c r="H483" s="36"/>
      <c r="Z483" s="36"/>
    </row>
    <row r="484" ht="15.75" customHeight="1">
      <c r="H484" s="36"/>
      <c r="Z484" s="36"/>
    </row>
    <row r="485" ht="15.75" customHeight="1">
      <c r="H485" s="36"/>
      <c r="Z485" s="36"/>
    </row>
    <row r="486" ht="15.75" customHeight="1">
      <c r="H486" s="36"/>
      <c r="Z486" s="36"/>
    </row>
    <row r="487" ht="15.75" customHeight="1">
      <c r="H487" s="36"/>
      <c r="Z487" s="36"/>
    </row>
    <row r="488" ht="15.75" customHeight="1">
      <c r="H488" s="36"/>
      <c r="Z488" s="36"/>
    </row>
    <row r="489" ht="15.75" customHeight="1">
      <c r="H489" s="36"/>
      <c r="Z489" s="36"/>
    </row>
    <row r="490" ht="15.75" customHeight="1">
      <c r="H490" s="36"/>
      <c r="Z490" s="36"/>
    </row>
    <row r="491" ht="15.75" customHeight="1">
      <c r="H491" s="36"/>
      <c r="Z491" s="36"/>
    </row>
    <row r="492" ht="15.75" customHeight="1">
      <c r="H492" s="36"/>
      <c r="Z492" s="36"/>
    </row>
    <row r="493" ht="15.75" customHeight="1">
      <c r="H493" s="36"/>
      <c r="Z493" s="36"/>
    </row>
    <row r="494" ht="15.75" customHeight="1">
      <c r="H494" s="36"/>
      <c r="Z494" s="36"/>
    </row>
    <row r="495" ht="15.75" customHeight="1">
      <c r="H495" s="36"/>
      <c r="Z495" s="36"/>
    </row>
    <row r="496" ht="15.75" customHeight="1">
      <c r="H496" s="36"/>
      <c r="Z496" s="36"/>
    </row>
    <row r="497" ht="15.75" customHeight="1">
      <c r="H497" s="36"/>
      <c r="Z497" s="36"/>
    </row>
    <row r="498" ht="15.75" customHeight="1">
      <c r="H498" s="36"/>
      <c r="Z498" s="36"/>
    </row>
    <row r="499" ht="15.75" customHeight="1">
      <c r="H499" s="36"/>
      <c r="Z499" s="36"/>
    </row>
    <row r="500" ht="15.75" customHeight="1">
      <c r="H500" s="36"/>
      <c r="Z500" s="36"/>
    </row>
    <row r="501" ht="15.75" customHeight="1">
      <c r="H501" s="36"/>
      <c r="Z501" s="36"/>
    </row>
    <row r="502" ht="15.75" customHeight="1">
      <c r="H502" s="36"/>
      <c r="Z502" s="36"/>
    </row>
    <row r="503" ht="15.75" customHeight="1">
      <c r="H503" s="36"/>
      <c r="Z503" s="36"/>
    </row>
    <row r="504" ht="15.75" customHeight="1">
      <c r="H504" s="36"/>
      <c r="Z504" s="36"/>
    </row>
    <row r="505" ht="15.75" customHeight="1">
      <c r="H505" s="36"/>
      <c r="Z505" s="36"/>
    </row>
    <row r="506" ht="15.75" customHeight="1">
      <c r="H506" s="36"/>
      <c r="Z506" s="36"/>
    </row>
    <row r="507" ht="15.75" customHeight="1">
      <c r="H507" s="36"/>
      <c r="Z507" s="36"/>
    </row>
    <row r="508" ht="15.75" customHeight="1">
      <c r="H508" s="36"/>
      <c r="Z508" s="36"/>
    </row>
    <row r="509" ht="15.75" customHeight="1">
      <c r="H509" s="36"/>
      <c r="Z509" s="36"/>
    </row>
    <row r="510" ht="15.75" customHeight="1">
      <c r="H510" s="36"/>
      <c r="Z510" s="36"/>
    </row>
    <row r="511" ht="15.75" customHeight="1">
      <c r="H511" s="36"/>
      <c r="Z511" s="36"/>
    </row>
    <row r="512" ht="15.75" customHeight="1">
      <c r="H512" s="36"/>
      <c r="Z512" s="36"/>
    </row>
    <row r="513" ht="15.75" customHeight="1">
      <c r="H513" s="36"/>
      <c r="Z513" s="36"/>
    </row>
    <row r="514" ht="15.75" customHeight="1">
      <c r="H514" s="36"/>
      <c r="Z514" s="36"/>
    </row>
    <row r="515" ht="15.75" customHeight="1">
      <c r="H515" s="36"/>
      <c r="Z515" s="36"/>
    </row>
    <row r="516" ht="15.75" customHeight="1">
      <c r="H516" s="36"/>
      <c r="Z516" s="36"/>
    </row>
    <row r="517" ht="15.75" customHeight="1">
      <c r="H517" s="36"/>
      <c r="Z517" s="36"/>
    </row>
    <row r="518" ht="15.75" customHeight="1">
      <c r="H518" s="36"/>
      <c r="Z518" s="36"/>
    </row>
    <row r="519" ht="15.75" customHeight="1">
      <c r="H519" s="36"/>
      <c r="Z519" s="36"/>
    </row>
    <row r="520" ht="15.75" customHeight="1">
      <c r="H520" s="36"/>
      <c r="Z520" s="36"/>
    </row>
    <row r="521" ht="15.75" customHeight="1">
      <c r="H521" s="36"/>
      <c r="Z521" s="36"/>
    </row>
    <row r="522" ht="15.75" customHeight="1">
      <c r="H522" s="36"/>
      <c r="Z522" s="36"/>
    </row>
    <row r="523" ht="15.75" customHeight="1">
      <c r="H523" s="36"/>
      <c r="Z523" s="36"/>
    </row>
    <row r="524" ht="15.75" customHeight="1">
      <c r="H524" s="36"/>
      <c r="Z524" s="36"/>
    </row>
    <row r="525" ht="15.75" customHeight="1">
      <c r="H525" s="36"/>
      <c r="Z525" s="36"/>
    </row>
    <row r="526" ht="15.75" customHeight="1">
      <c r="H526" s="36"/>
      <c r="Z526" s="36"/>
    </row>
    <row r="527" ht="15.75" customHeight="1">
      <c r="H527" s="36"/>
      <c r="Z527" s="36"/>
    </row>
    <row r="528" ht="15.75" customHeight="1">
      <c r="H528" s="36"/>
      <c r="Z528" s="36"/>
    </row>
    <row r="529" ht="15.75" customHeight="1">
      <c r="H529" s="36"/>
      <c r="Z529" s="36"/>
    </row>
    <row r="530" ht="15.75" customHeight="1">
      <c r="H530" s="36"/>
      <c r="Z530" s="36"/>
    </row>
    <row r="531" ht="15.75" customHeight="1">
      <c r="H531" s="36"/>
      <c r="Z531" s="36"/>
    </row>
    <row r="532" ht="15.75" customHeight="1">
      <c r="H532" s="36"/>
      <c r="Z532" s="36"/>
    </row>
    <row r="533" ht="15.75" customHeight="1">
      <c r="H533" s="36"/>
      <c r="Z533" s="36"/>
    </row>
    <row r="534" ht="15.75" customHeight="1">
      <c r="H534" s="36"/>
      <c r="Z534" s="36"/>
    </row>
    <row r="535" ht="15.75" customHeight="1">
      <c r="H535" s="36"/>
      <c r="Z535" s="36"/>
    </row>
    <row r="536" ht="15.75" customHeight="1">
      <c r="H536" s="36"/>
      <c r="Z536" s="36"/>
    </row>
    <row r="537" ht="15.75" customHeight="1">
      <c r="H537" s="36"/>
      <c r="Z537" s="36"/>
    </row>
    <row r="538" ht="15.75" customHeight="1">
      <c r="H538" s="36"/>
      <c r="Z538" s="36"/>
    </row>
    <row r="539" ht="15.75" customHeight="1">
      <c r="H539" s="36"/>
      <c r="Z539" s="36"/>
    </row>
    <row r="540" ht="15.75" customHeight="1">
      <c r="H540" s="36"/>
      <c r="Z540" s="36"/>
    </row>
    <row r="541" ht="15.75" customHeight="1">
      <c r="H541" s="36"/>
      <c r="Z541" s="36"/>
    </row>
    <row r="542" ht="15.75" customHeight="1">
      <c r="H542" s="36"/>
      <c r="Z542" s="36"/>
    </row>
    <row r="543" ht="15.75" customHeight="1">
      <c r="H543" s="36"/>
      <c r="Z543" s="36"/>
    </row>
    <row r="544" ht="15.75" customHeight="1">
      <c r="H544" s="36"/>
      <c r="Z544" s="36"/>
    </row>
    <row r="545" ht="15.75" customHeight="1">
      <c r="H545" s="36"/>
      <c r="Z545" s="36"/>
    </row>
    <row r="546" ht="15.75" customHeight="1">
      <c r="H546" s="36"/>
      <c r="Z546" s="36"/>
    </row>
    <row r="547" ht="15.75" customHeight="1">
      <c r="H547" s="36"/>
      <c r="Z547" s="36"/>
    </row>
    <row r="548" ht="15.75" customHeight="1">
      <c r="H548" s="36"/>
      <c r="Z548" s="36"/>
    </row>
    <row r="549" ht="15.75" customHeight="1">
      <c r="H549" s="36"/>
      <c r="Z549" s="36"/>
    </row>
    <row r="550" ht="15.75" customHeight="1">
      <c r="H550" s="36"/>
      <c r="Z550" s="36"/>
    </row>
    <row r="551" ht="15.75" customHeight="1">
      <c r="H551" s="36"/>
      <c r="Z551" s="36"/>
    </row>
    <row r="552" ht="15.75" customHeight="1">
      <c r="H552" s="36"/>
      <c r="Z552" s="36"/>
    </row>
    <row r="553" ht="15.75" customHeight="1">
      <c r="H553" s="36"/>
      <c r="Z553" s="36"/>
    </row>
    <row r="554" ht="15.75" customHeight="1">
      <c r="H554" s="36"/>
      <c r="Z554" s="36"/>
    </row>
    <row r="555" ht="15.75" customHeight="1">
      <c r="H555" s="36"/>
      <c r="Z555" s="36"/>
    </row>
    <row r="556" ht="15.75" customHeight="1">
      <c r="H556" s="36"/>
      <c r="Z556" s="36"/>
    </row>
    <row r="557" ht="15.75" customHeight="1">
      <c r="H557" s="36"/>
      <c r="Z557" s="36"/>
    </row>
    <row r="558" ht="15.75" customHeight="1">
      <c r="H558" s="36"/>
      <c r="Z558" s="36"/>
    </row>
    <row r="559" ht="15.75" customHeight="1">
      <c r="H559" s="36"/>
      <c r="Z559" s="36"/>
    </row>
    <row r="560" ht="15.75" customHeight="1">
      <c r="H560" s="36"/>
      <c r="Z560" s="36"/>
    </row>
    <row r="561" ht="15.75" customHeight="1">
      <c r="H561" s="36"/>
      <c r="Z561" s="36"/>
    </row>
    <row r="562" ht="15.75" customHeight="1">
      <c r="H562" s="36"/>
      <c r="Z562" s="36"/>
    </row>
    <row r="563" ht="15.75" customHeight="1">
      <c r="H563" s="36"/>
      <c r="Z563" s="36"/>
    </row>
    <row r="564" ht="15.75" customHeight="1">
      <c r="H564" s="36"/>
      <c r="Z564" s="36"/>
    </row>
    <row r="565" ht="15.75" customHeight="1">
      <c r="H565" s="36"/>
      <c r="Z565" s="36"/>
    </row>
    <row r="566" ht="15.75" customHeight="1">
      <c r="H566" s="36"/>
      <c r="Z566" s="36"/>
    </row>
    <row r="567" ht="15.75" customHeight="1">
      <c r="H567" s="36"/>
      <c r="Z567" s="36"/>
    </row>
    <row r="568" ht="15.75" customHeight="1">
      <c r="H568" s="36"/>
      <c r="Z568" s="36"/>
    </row>
    <row r="569" ht="15.75" customHeight="1">
      <c r="H569" s="36"/>
      <c r="Z569" s="36"/>
    </row>
    <row r="570" ht="15.75" customHeight="1">
      <c r="H570" s="36"/>
      <c r="Z570" s="36"/>
    </row>
    <row r="571" ht="15.75" customHeight="1">
      <c r="H571" s="36"/>
      <c r="Z571" s="36"/>
    </row>
    <row r="572" ht="15.75" customHeight="1">
      <c r="H572" s="36"/>
      <c r="Z572" s="36"/>
    </row>
    <row r="573" ht="15.75" customHeight="1">
      <c r="H573" s="36"/>
      <c r="Z573" s="36"/>
    </row>
    <row r="574" ht="15.75" customHeight="1">
      <c r="H574" s="36"/>
      <c r="Z574" s="36"/>
    </row>
    <row r="575" ht="15.75" customHeight="1">
      <c r="H575" s="36"/>
      <c r="Z575" s="36"/>
    </row>
    <row r="576" ht="15.75" customHeight="1">
      <c r="H576" s="36"/>
      <c r="Z576" s="36"/>
    </row>
    <row r="577" ht="15.75" customHeight="1">
      <c r="H577" s="36"/>
      <c r="Z577" s="36"/>
    </row>
    <row r="578" ht="15.75" customHeight="1">
      <c r="H578" s="36"/>
      <c r="Z578" s="36"/>
    </row>
    <row r="579" ht="15.75" customHeight="1">
      <c r="H579" s="36"/>
      <c r="Z579" s="36"/>
    </row>
    <row r="580" ht="15.75" customHeight="1">
      <c r="H580" s="36"/>
      <c r="Z580" s="36"/>
    </row>
    <row r="581" ht="15.75" customHeight="1">
      <c r="H581" s="36"/>
      <c r="Z581" s="36"/>
    </row>
    <row r="582" ht="15.75" customHeight="1">
      <c r="H582" s="36"/>
      <c r="Z582" s="36"/>
    </row>
    <row r="583" ht="15.75" customHeight="1">
      <c r="H583" s="36"/>
      <c r="Z583" s="36"/>
    </row>
    <row r="584" ht="15.75" customHeight="1">
      <c r="H584" s="36"/>
      <c r="Z584" s="36"/>
    </row>
    <row r="585" ht="15.75" customHeight="1">
      <c r="H585" s="36"/>
      <c r="Z585" s="36"/>
    </row>
    <row r="586" ht="15.75" customHeight="1">
      <c r="H586" s="36"/>
      <c r="Z586" s="36"/>
    </row>
    <row r="587" ht="15.75" customHeight="1">
      <c r="H587" s="36"/>
      <c r="Z587" s="36"/>
    </row>
    <row r="588" ht="15.75" customHeight="1">
      <c r="H588" s="36"/>
      <c r="Z588" s="36"/>
    </row>
    <row r="589" ht="15.75" customHeight="1">
      <c r="H589" s="36"/>
      <c r="Z589" s="36"/>
    </row>
    <row r="590" ht="15.75" customHeight="1">
      <c r="H590" s="36"/>
      <c r="Z590" s="36"/>
    </row>
    <row r="591" ht="15.75" customHeight="1">
      <c r="H591" s="36"/>
      <c r="Z591" s="36"/>
    </row>
    <row r="592" ht="15.75" customHeight="1">
      <c r="H592" s="36"/>
      <c r="Z592" s="36"/>
    </row>
    <row r="593" ht="15.75" customHeight="1">
      <c r="H593" s="36"/>
      <c r="Z593" s="36"/>
    </row>
    <row r="594" ht="15.75" customHeight="1">
      <c r="H594" s="36"/>
      <c r="Z594" s="36"/>
    </row>
    <row r="595" ht="15.75" customHeight="1">
      <c r="H595" s="36"/>
      <c r="Z595" s="36"/>
    </row>
    <row r="596" ht="15.75" customHeight="1">
      <c r="H596" s="36"/>
      <c r="Z596" s="36"/>
    </row>
    <row r="597" ht="15.75" customHeight="1">
      <c r="H597" s="36"/>
      <c r="Z597" s="36"/>
    </row>
    <row r="598" ht="15.75" customHeight="1">
      <c r="H598" s="36"/>
      <c r="Z598" s="36"/>
    </row>
    <row r="599" ht="15.75" customHeight="1">
      <c r="H599" s="36"/>
      <c r="Z599" s="36"/>
    </row>
    <row r="600" ht="15.75" customHeight="1">
      <c r="H600" s="36"/>
      <c r="Z600" s="36"/>
    </row>
    <row r="601" ht="15.75" customHeight="1">
      <c r="H601" s="36"/>
      <c r="Z601" s="36"/>
    </row>
    <row r="602" ht="15.75" customHeight="1">
      <c r="H602" s="36"/>
      <c r="Z602" s="36"/>
    </row>
    <row r="603" ht="15.75" customHeight="1">
      <c r="H603" s="36"/>
      <c r="Z603" s="36"/>
    </row>
    <row r="604" ht="15.75" customHeight="1">
      <c r="H604" s="36"/>
      <c r="Z604" s="36"/>
    </row>
    <row r="605" ht="15.75" customHeight="1">
      <c r="H605" s="36"/>
      <c r="Z605" s="36"/>
    </row>
    <row r="606" ht="15.75" customHeight="1">
      <c r="H606" s="36"/>
      <c r="Z606" s="36"/>
    </row>
    <row r="607" ht="15.75" customHeight="1">
      <c r="H607" s="36"/>
      <c r="Z607" s="36"/>
    </row>
    <row r="608" ht="15.75" customHeight="1">
      <c r="H608" s="36"/>
      <c r="Z608" s="36"/>
    </row>
    <row r="609" ht="15.75" customHeight="1">
      <c r="H609" s="36"/>
      <c r="Z609" s="36"/>
    </row>
    <row r="610" ht="15.75" customHeight="1">
      <c r="H610" s="36"/>
      <c r="Z610" s="36"/>
    </row>
    <row r="611" ht="15.75" customHeight="1">
      <c r="H611" s="36"/>
      <c r="Z611" s="36"/>
    </row>
    <row r="612" ht="15.75" customHeight="1">
      <c r="H612" s="36"/>
      <c r="Z612" s="36"/>
    </row>
    <row r="613" ht="15.75" customHeight="1">
      <c r="H613" s="36"/>
      <c r="Z613" s="36"/>
    </row>
    <row r="614" ht="15.75" customHeight="1">
      <c r="H614" s="36"/>
      <c r="Z614" s="36"/>
    </row>
    <row r="615" ht="15.75" customHeight="1">
      <c r="H615" s="36"/>
      <c r="Z615" s="36"/>
    </row>
    <row r="616" ht="15.75" customHeight="1">
      <c r="H616" s="36"/>
      <c r="Z616" s="36"/>
    </row>
    <row r="617" ht="15.75" customHeight="1">
      <c r="H617" s="36"/>
      <c r="Z617" s="36"/>
    </row>
    <row r="618" ht="15.75" customHeight="1">
      <c r="H618" s="36"/>
      <c r="Z618" s="36"/>
    </row>
    <row r="619" ht="15.75" customHeight="1">
      <c r="H619" s="36"/>
      <c r="Z619" s="36"/>
    </row>
    <row r="620" ht="15.75" customHeight="1">
      <c r="H620" s="36"/>
      <c r="Z620" s="36"/>
    </row>
    <row r="621" ht="15.75" customHeight="1">
      <c r="H621" s="36"/>
      <c r="Z621" s="36"/>
    </row>
    <row r="622" ht="15.75" customHeight="1">
      <c r="H622" s="36"/>
      <c r="Z622" s="36"/>
    </row>
    <row r="623" ht="15.75" customHeight="1">
      <c r="H623" s="36"/>
      <c r="Z623" s="36"/>
    </row>
    <row r="624" ht="15.75" customHeight="1">
      <c r="H624" s="36"/>
      <c r="Z624" s="36"/>
    </row>
    <row r="625" ht="15.75" customHeight="1">
      <c r="H625" s="36"/>
      <c r="Z625" s="36"/>
    </row>
    <row r="626" ht="15.75" customHeight="1">
      <c r="H626" s="36"/>
      <c r="Z626" s="36"/>
    </row>
    <row r="627" ht="15.75" customHeight="1">
      <c r="H627" s="36"/>
      <c r="Z627" s="36"/>
    </row>
    <row r="628" ht="15.75" customHeight="1">
      <c r="H628" s="36"/>
      <c r="Z628" s="36"/>
    </row>
    <row r="629" ht="15.75" customHeight="1">
      <c r="H629" s="36"/>
      <c r="Z629" s="36"/>
    </row>
    <row r="630" ht="15.75" customHeight="1">
      <c r="H630" s="36"/>
      <c r="Z630" s="36"/>
    </row>
    <row r="631" ht="15.75" customHeight="1">
      <c r="H631" s="36"/>
      <c r="Z631" s="36"/>
    </row>
    <row r="632" ht="15.75" customHeight="1">
      <c r="H632" s="36"/>
      <c r="Z632" s="36"/>
    </row>
    <row r="633" ht="15.75" customHeight="1">
      <c r="H633" s="36"/>
      <c r="Z633" s="36"/>
    </row>
    <row r="634" ht="15.75" customHeight="1">
      <c r="H634" s="36"/>
      <c r="Z634" s="36"/>
    </row>
    <row r="635" ht="15.75" customHeight="1">
      <c r="H635" s="36"/>
      <c r="Z635" s="36"/>
    </row>
    <row r="636" ht="15.75" customHeight="1">
      <c r="H636" s="36"/>
      <c r="Z636" s="36"/>
    </row>
    <row r="637" ht="15.75" customHeight="1">
      <c r="H637" s="36"/>
      <c r="Z637" s="36"/>
    </row>
    <row r="638" ht="15.75" customHeight="1">
      <c r="H638" s="36"/>
      <c r="Z638" s="36"/>
    </row>
    <row r="639" ht="15.75" customHeight="1">
      <c r="H639" s="36"/>
      <c r="Z639" s="36"/>
    </row>
    <row r="640" ht="15.75" customHeight="1">
      <c r="H640" s="36"/>
      <c r="Z640" s="36"/>
    </row>
    <row r="641" ht="15.75" customHeight="1">
      <c r="H641" s="36"/>
      <c r="Z641" s="36"/>
    </row>
    <row r="642" ht="15.75" customHeight="1">
      <c r="H642" s="36"/>
      <c r="Z642" s="36"/>
    </row>
    <row r="643" ht="15.75" customHeight="1">
      <c r="H643" s="36"/>
      <c r="Z643" s="36"/>
    </row>
    <row r="644" ht="15.75" customHeight="1">
      <c r="H644" s="36"/>
      <c r="Z644" s="36"/>
    </row>
    <row r="645" ht="15.75" customHeight="1">
      <c r="H645" s="36"/>
      <c r="Z645" s="36"/>
    </row>
    <row r="646" ht="15.75" customHeight="1">
      <c r="H646" s="36"/>
      <c r="Z646" s="36"/>
    </row>
    <row r="647" ht="15.75" customHeight="1">
      <c r="H647" s="36"/>
      <c r="Z647" s="36"/>
    </row>
    <row r="648" ht="15.75" customHeight="1">
      <c r="H648" s="36"/>
      <c r="Z648" s="36"/>
    </row>
    <row r="649" ht="15.75" customHeight="1">
      <c r="H649" s="36"/>
      <c r="Z649" s="36"/>
    </row>
    <row r="650" ht="15.75" customHeight="1">
      <c r="H650" s="36"/>
      <c r="Z650" s="36"/>
    </row>
    <row r="651" ht="15.75" customHeight="1">
      <c r="H651" s="36"/>
      <c r="Z651" s="36"/>
    </row>
    <row r="652" ht="15.75" customHeight="1">
      <c r="H652" s="36"/>
      <c r="Z652" s="36"/>
    </row>
    <row r="653" ht="15.75" customHeight="1">
      <c r="H653" s="36"/>
      <c r="Z653" s="36"/>
    </row>
    <row r="654" ht="15.75" customHeight="1">
      <c r="H654" s="36"/>
      <c r="Z654" s="36"/>
    </row>
    <row r="655" ht="15.75" customHeight="1">
      <c r="H655" s="36"/>
      <c r="Z655" s="36"/>
    </row>
    <row r="656" ht="15.75" customHeight="1">
      <c r="H656" s="36"/>
      <c r="Z656" s="36"/>
    </row>
    <row r="657" ht="15.75" customHeight="1">
      <c r="H657" s="36"/>
      <c r="Z657" s="36"/>
    </row>
    <row r="658" ht="15.75" customHeight="1">
      <c r="H658" s="36"/>
      <c r="Z658" s="36"/>
    </row>
    <row r="659" ht="15.75" customHeight="1">
      <c r="H659" s="36"/>
      <c r="Z659" s="36"/>
    </row>
    <row r="660" ht="15.75" customHeight="1">
      <c r="H660" s="36"/>
      <c r="Z660" s="36"/>
    </row>
    <row r="661" ht="15.75" customHeight="1">
      <c r="H661" s="36"/>
      <c r="Z661" s="36"/>
    </row>
    <row r="662" ht="15.75" customHeight="1">
      <c r="H662" s="36"/>
      <c r="Z662" s="36"/>
    </row>
    <row r="663" ht="15.75" customHeight="1">
      <c r="H663" s="36"/>
      <c r="Z663" s="36"/>
    </row>
    <row r="664" ht="15.75" customHeight="1">
      <c r="H664" s="36"/>
      <c r="Z664" s="36"/>
    </row>
    <row r="665" ht="15.75" customHeight="1">
      <c r="H665" s="36"/>
      <c r="Z665" s="36"/>
    </row>
    <row r="666" ht="15.75" customHeight="1">
      <c r="H666" s="36"/>
      <c r="Z666" s="36"/>
    </row>
    <row r="667" ht="15.75" customHeight="1">
      <c r="H667" s="36"/>
      <c r="Z667" s="36"/>
    </row>
    <row r="668" ht="15.75" customHeight="1">
      <c r="H668" s="36"/>
      <c r="Z668" s="36"/>
    </row>
    <row r="669" ht="15.75" customHeight="1">
      <c r="H669" s="36"/>
      <c r="Z669" s="36"/>
    </row>
    <row r="670" ht="15.75" customHeight="1">
      <c r="H670" s="36"/>
      <c r="Z670" s="36"/>
    </row>
    <row r="671" ht="15.75" customHeight="1">
      <c r="H671" s="36"/>
      <c r="Z671" s="36"/>
    </row>
    <row r="672" ht="15.75" customHeight="1">
      <c r="H672" s="36"/>
      <c r="Z672" s="36"/>
    </row>
    <row r="673" ht="15.75" customHeight="1">
      <c r="H673" s="36"/>
      <c r="Z673" s="36"/>
    </row>
    <row r="674" ht="15.75" customHeight="1">
      <c r="H674" s="36"/>
      <c r="Z674" s="36"/>
    </row>
    <row r="675" ht="15.75" customHeight="1">
      <c r="H675" s="36"/>
      <c r="Z675" s="36"/>
    </row>
    <row r="676" ht="15.75" customHeight="1">
      <c r="H676" s="36"/>
      <c r="Z676" s="36"/>
    </row>
    <row r="677" ht="15.75" customHeight="1">
      <c r="H677" s="36"/>
      <c r="Z677" s="36"/>
    </row>
    <row r="678" ht="15.75" customHeight="1">
      <c r="H678" s="36"/>
      <c r="Z678" s="36"/>
    </row>
    <row r="679" ht="15.75" customHeight="1">
      <c r="H679" s="36"/>
      <c r="Z679" s="36"/>
    </row>
    <row r="680" ht="15.75" customHeight="1">
      <c r="H680" s="36"/>
      <c r="Z680" s="36"/>
    </row>
    <row r="681" ht="15.75" customHeight="1">
      <c r="H681" s="36"/>
      <c r="Z681" s="36"/>
    </row>
    <row r="682" ht="15.75" customHeight="1">
      <c r="H682" s="36"/>
      <c r="Z682" s="36"/>
    </row>
    <row r="683" ht="15.75" customHeight="1">
      <c r="H683" s="36"/>
      <c r="Z683" s="36"/>
    </row>
    <row r="684" ht="15.75" customHeight="1">
      <c r="H684" s="36"/>
      <c r="Z684" s="36"/>
    </row>
    <row r="685" ht="15.75" customHeight="1">
      <c r="H685" s="36"/>
      <c r="Z685" s="36"/>
    </row>
    <row r="686" ht="15.75" customHeight="1">
      <c r="H686" s="36"/>
      <c r="Z686" s="36"/>
    </row>
    <row r="687" ht="15.75" customHeight="1">
      <c r="H687" s="36"/>
      <c r="Z687" s="36"/>
    </row>
    <row r="688" ht="15.75" customHeight="1">
      <c r="H688" s="36"/>
      <c r="Z688" s="36"/>
    </row>
    <row r="689" ht="15.75" customHeight="1">
      <c r="H689" s="36"/>
      <c r="Z689" s="36"/>
    </row>
    <row r="690" ht="15.75" customHeight="1">
      <c r="H690" s="36"/>
      <c r="Z690" s="36"/>
    </row>
    <row r="691" ht="15.75" customHeight="1">
      <c r="H691" s="36"/>
      <c r="Z691" s="36"/>
    </row>
    <row r="692" ht="15.75" customHeight="1">
      <c r="H692" s="36"/>
      <c r="Z692" s="36"/>
    </row>
    <row r="693" ht="15.75" customHeight="1">
      <c r="H693" s="36"/>
      <c r="Z693" s="36"/>
    </row>
    <row r="694" ht="15.75" customHeight="1">
      <c r="H694" s="36"/>
      <c r="Z694" s="36"/>
    </row>
    <row r="695" ht="15.75" customHeight="1">
      <c r="H695" s="36"/>
      <c r="Z695" s="36"/>
    </row>
    <row r="696" ht="15.75" customHeight="1">
      <c r="H696" s="36"/>
      <c r="Z696" s="36"/>
    </row>
    <row r="697" ht="15.75" customHeight="1">
      <c r="H697" s="36"/>
      <c r="Z697" s="36"/>
    </row>
    <row r="698" ht="15.75" customHeight="1">
      <c r="H698" s="36"/>
      <c r="Z698" s="36"/>
    </row>
    <row r="699" ht="15.75" customHeight="1">
      <c r="H699" s="36"/>
      <c r="Z699" s="36"/>
    </row>
    <row r="700" ht="15.75" customHeight="1">
      <c r="H700" s="36"/>
      <c r="Z700" s="36"/>
    </row>
    <row r="701" ht="15.75" customHeight="1">
      <c r="H701" s="36"/>
      <c r="Z701" s="36"/>
    </row>
    <row r="702" ht="15.75" customHeight="1">
      <c r="H702" s="36"/>
      <c r="Z702" s="36"/>
    </row>
    <row r="703" ht="15.75" customHeight="1">
      <c r="H703" s="36"/>
      <c r="Z703" s="36"/>
    </row>
    <row r="704" ht="15.75" customHeight="1">
      <c r="H704" s="36"/>
      <c r="Z704" s="36"/>
    </row>
    <row r="705" ht="15.75" customHeight="1">
      <c r="H705" s="36"/>
      <c r="Z705" s="36"/>
    </row>
    <row r="706" ht="15.75" customHeight="1">
      <c r="H706" s="36"/>
      <c r="Z706" s="36"/>
    </row>
    <row r="707" ht="15.75" customHeight="1">
      <c r="H707" s="36"/>
      <c r="Z707" s="36"/>
    </row>
    <row r="708" ht="15.75" customHeight="1">
      <c r="H708" s="36"/>
      <c r="Z708" s="36"/>
    </row>
    <row r="709" ht="15.75" customHeight="1">
      <c r="H709" s="36"/>
      <c r="Z709" s="36"/>
    </row>
    <row r="710" ht="15.75" customHeight="1">
      <c r="H710" s="36"/>
      <c r="Z710" s="36"/>
    </row>
    <row r="711" ht="15.75" customHeight="1">
      <c r="H711" s="36"/>
      <c r="Z711" s="36"/>
    </row>
    <row r="712" ht="15.75" customHeight="1">
      <c r="H712" s="36"/>
      <c r="Z712" s="36"/>
    </row>
    <row r="713" ht="15.75" customHeight="1">
      <c r="H713" s="36"/>
      <c r="Z713" s="36"/>
    </row>
    <row r="714" ht="15.75" customHeight="1">
      <c r="H714" s="36"/>
      <c r="Z714" s="36"/>
    </row>
    <row r="715" ht="15.75" customHeight="1">
      <c r="H715" s="36"/>
      <c r="Z715" s="36"/>
    </row>
    <row r="716" ht="15.75" customHeight="1">
      <c r="H716" s="36"/>
      <c r="Z716" s="36"/>
    </row>
    <row r="717" ht="15.75" customHeight="1">
      <c r="H717" s="36"/>
      <c r="Z717" s="36"/>
    </row>
    <row r="718" ht="15.75" customHeight="1">
      <c r="H718" s="36"/>
      <c r="Z718" s="36"/>
    </row>
    <row r="719" ht="15.75" customHeight="1">
      <c r="H719" s="36"/>
      <c r="Z719" s="36"/>
    </row>
    <row r="720" ht="15.75" customHeight="1">
      <c r="H720" s="36"/>
      <c r="Z720" s="36"/>
    </row>
    <row r="721" ht="15.75" customHeight="1">
      <c r="H721" s="36"/>
      <c r="Z721" s="36"/>
    </row>
    <row r="722" ht="15.75" customHeight="1">
      <c r="H722" s="36"/>
      <c r="Z722" s="36"/>
    </row>
    <row r="723" ht="15.75" customHeight="1">
      <c r="H723" s="36"/>
      <c r="Z723" s="36"/>
    </row>
    <row r="724" ht="15.75" customHeight="1">
      <c r="H724" s="36"/>
      <c r="Z724" s="36"/>
    </row>
    <row r="725" ht="15.75" customHeight="1">
      <c r="H725" s="36"/>
      <c r="Z725" s="36"/>
    </row>
    <row r="726" ht="15.75" customHeight="1">
      <c r="H726" s="36"/>
      <c r="Z726" s="36"/>
    </row>
    <row r="727" ht="15.75" customHeight="1">
      <c r="H727" s="36"/>
      <c r="Z727" s="36"/>
    </row>
    <row r="728" ht="15.75" customHeight="1">
      <c r="H728" s="36"/>
      <c r="Z728" s="36"/>
    </row>
    <row r="729" ht="15.75" customHeight="1">
      <c r="H729" s="36"/>
      <c r="Z729" s="36"/>
    </row>
    <row r="730" ht="15.75" customHeight="1">
      <c r="H730" s="36"/>
      <c r="Z730" s="36"/>
    </row>
    <row r="731" ht="15.75" customHeight="1">
      <c r="H731" s="36"/>
      <c r="Z731" s="36"/>
    </row>
    <row r="732" ht="15.75" customHeight="1">
      <c r="H732" s="36"/>
      <c r="Z732" s="36"/>
    </row>
    <row r="733" ht="15.75" customHeight="1">
      <c r="H733" s="36"/>
      <c r="Z733" s="36"/>
    </row>
    <row r="734" ht="15.75" customHeight="1">
      <c r="H734" s="36"/>
      <c r="Z734" s="36"/>
    </row>
    <row r="735" ht="15.75" customHeight="1">
      <c r="H735" s="36"/>
      <c r="Z735" s="36"/>
    </row>
    <row r="736" ht="15.75" customHeight="1">
      <c r="H736" s="36"/>
      <c r="Z736" s="36"/>
    </row>
    <row r="737" ht="15.75" customHeight="1">
      <c r="H737" s="36"/>
      <c r="Z737" s="36"/>
    </row>
    <row r="738" ht="15.75" customHeight="1">
      <c r="H738" s="36"/>
      <c r="Z738" s="36"/>
    </row>
    <row r="739" ht="15.75" customHeight="1">
      <c r="H739" s="36"/>
      <c r="Z739" s="36"/>
    </row>
    <row r="740" ht="15.75" customHeight="1">
      <c r="H740" s="36"/>
      <c r="Z740" s="36"/>
    </row>
    <row r="741" ht="15.75" customHeight="1">
      <c r="H741" s="36"/>
      <c r="Z741" s="36"/>
    </row>
    <row r="742" ht="15.75" customHeight="1">
      <c r="H742" s="36"/>
      <c r="Z742" s="36"/>
    </row>
    <row r="743" ht="15.75" customHeight="1">
      <c r="H743" s="36"/>
      <c r="Z743" s="36"/>
    </row>
    <row r="744" ht="15.75" customHeight="1">
      <c r="H744" s="36"/>
      <c r="Z744" s="36"/>
    </row>
    <row r="745" ht="15.75" customHeight="1">
      <c r="H745" s="36"/>
      <c r="Z745" s="36"/>
    </row>
    <row r="746" ht="15.75" customHeight="1">
      <c r="H746" s="36"/>
      <c r="Z746" s="36"/>
    </row>
    <row r="747" ht="15.75" customHeight="1">
      <c r="H747" s="36"/>
      <c r="Z747" s="36"/>
    </row>
    <row r="748" ht="15.75" customHeight="1">
      <c r="H748" s="36"/>
      <c r="Z748" s="36"/>
    </row>
    <row r="749" ht="15.75" customHeight="1">
      <c r="H749" s="36"/>
      <c r="Z749" s="36"/>
    </row>
    <row r="750" ht="15.75" customHeight="1">
      <c r="H750" s="36"/>
      <c r="Z750" s="36"/>
    </row>
    <row r="751" ht="15.75" customHeight="1">
      <c r="H751" s="36"/>
      <c r="Z751" s="36"/>
    </row>
    <row r="752" ht="15.75" customHeight="1">
      <c r="H752" s="36"/>
      <c r="Z752" s="36"/>
    </row>
    <row r="753" ht="15.75" customHeight="1">
      <c r="H753" s="36"/>
      <c r="Z753" s="36"/>
    </row>
    <row r="754" ht="15.75" customHeight="1">
      <c r="H754" s="36"/>
      <c r="Z754" s="36"/>
    </row>
    <row r="755" ht="15.75" customHeight="1">
      <c r="H755" s="36"/>
      <c r="Z755" s="36"/>
    </row>
    <row r="756" ht="15.75" customHeight="1">
      <c r="H756" s="36"/>
      <c r="Z756" s="36"/>
    </row>
    <row r="757" ht="15.75" customHeight="1">
      <c r="H757" s="36"/>
      <c r="Z757" s="36"/>
    </row>
    <row r="758" ht="15.75" customHeight="1">
      <c r="H758" s="36"/>
      <c r="Z758" s="36"/>
    </row>
    <row r="759" ht="15.75" customHeight="1">
      <c r="H759" s="36"/>
      <c r="Z759" s="36"/>
    </row>
    <row r="760" ht="15.75" customHeight="1">
      <c r="H760" s="36"/>
      <c r="Z760" s="36"/>
    </row>
    <row r="761" ht="15.75" customHeight="1">
      <c r="H761" s="36"/>
      <c r="Z761" s="36"/>
    </row>
    <row r="762" ht="15.75" customHeight="1">
      <c r="H762" s="36"/>
      <c r="Z762" s="36"/>
    </row>
    <row r="763" ht="15.75" customHeight="1">
      <c r="H763" s="36"/>
      <c r="Z763" s="36"/>
    </row>
    <row r="764" ht="15.75" customHeight="1">
      <c r="H764" s="36"/>
      <c r="Z764" s="36"/>
    </row>
    <row r="765" ht="15.75" customHeight="1">
      <c r="H765" s="36"/>
      <c r="Z765" s="36"/>
    </row>
    <row r="766" ht="15.75" customHeight="1">
      <c r="H766" s="36"/>
      <c r="Z766" s="36"/>
    </row>
    <row r="767" ht="15.75" customHeight="1">
      <c r="H767" s="36"/>
      <c r="Z767" s="36"/>
    </row>
    <row r="768" ht="15.75" customHeight="1">
      <c r="H768" s="36"/>
      <c r="Z768" s="36"/>
    </row>
    <row r="769" ht="15.75" customHeight="1">
      <c r="H769" s="36"/>
      <c r="Z769" s="36"/>
    </row>
    <row r="770" ht="15.75" customHeight="1">
      <c r="H770" s="36"/>
      <c r="Z770" s="36"/>
    </row>
    <row r="771" ht="15.75" customHeight="1">
      <c r="H771" s="36"/>
      <c r="Z771" s="36"/>
    </row>
    <row r="772" ht="15.75" customHeight="1">
      <c r="H772" s="36"/>
      <c r="Z772" s="36"/>
    </row>
    <row r="773" ht="15.75" customHeight="1">
      <c r="H773" s="36"/>
      <c r="Z773" s="36"/>
    </row>
    <row r="774" ht="15.75" customHeight="1">
      <c r="H774" s="36"/>
      <c r="Z774" s="36"/>
    </row>
    <row r="775" ht="15.75" customHeight="1">
      <c r="H775" s="36"/>
      <c r="Z775" s="36"/>
    </row>
    <row r="776" ht="15.75" customHeight="1">
      <c r="H776" s="36"/>
      <c r="Z776" s="36"/>
    </row>
    <row r="777" ht="15.75" customHeight="1">
      <c r="H777" s="36"/>
      <c r="Z777" s="36"/>
    </row>
    <row r="778" ht="15.75" customHeight="1">
      <c r="H778" s="36"/>
      <c r="Z778" s="36"/>
    </row>
    <row r="779" ht="15.75" customHeight="1">
      <c r="H779" s="36"/>
      <c r="Z779" s="36"/>
    </row>
    <row r="780" ht="15.75" customHeight="1">
      <c r="H780" s="36"/>
      <c r="Z780" s="36"/>
    </row>
    <row r="781" ht="15.75" customHeight="1">
      <c r="H781" s="36"/>
      <c r="Z781" s="36"/>
    </row>
    <row r="782" ht="15.75" customHeight="1">
      <c r="H782" s="36"/>
      <c r="Z782" s="36"/>
    </row>
    <row r="783" ht="15.75" customHeight="1">
      <c r="H783" s="36"/>
      <c r="Z783" s="36"/>
    </row>
    <row r="784" ht="15.75" customHeight="1">
      <c r="H784" s="36"/>
      <c r="Z784" s="36"/>
    </row>
    <row r="785" ht="15.75" customHeight="1">
      <c r="H785" s="36"/>
      <c r="Z785" s="36"/>
    </row>
    <row r="786" ht="15.75" customHeight="1">
      <c r="H786" s="36"/>
      <c r="Z786" s="36"/>
    </row>
    <row r="787" ht="15.75" customHeight="1">
      <c r="H787" s="36"/>
      <c r="Z787" s="36"/>
    </row>
    <row r="788" ht="15.75" customHeight="1">
      <c r="H788" s="36"/>
      <c r="Z788" s="36"/>
    </row>
    <row r="789" ht="15.75" customHeight="1">
      <c r="H789" s="36"/>
      <c r="Z789" s="36"/>
    </row>
    <row r="790" ht="15.75" customHeight="1">
      <c r="H790" s="36"/>
      <c r="Z790" s="36"/>
    </row>
    <row r="791" ht="15.75" customHeight="1">
      <c r="H791" s="36"/>
      <c r="Z791" s="36"/>
    </row>
    <row r="792" ht="15.75" customHeight="1">
      <c r="H792" s="36"/>
      <c r="Z792" s="36"/>
    </row>
    <row r="793" ht="15.75" customHeight="1">
      <c r="H793" s="36"/>
      <c r="Z793" s="36"/>
    </row>
    <row r="794" ht="15.75" customHeight="1">
      <c r="H794" s="36"/>
      <c r="Z794" s="36"/>
    </row>
    <row r="795" ht="15.75" customHeight="1">
      <c r="H795" s="36"/>
      <c r="Z795" s="36"/>
    </row>
    <row r="796" ht="15.75" customHeight="1">
      <c r="H796" s="36"/>
      <c r="Z796" s="36"/>
    </row>
    <row r="797" ht="15.75" customHeight="1">
      <c r="H797" s="36"/>
      <c r="Z797" s="36"/>
    </row>
    <row r="798" ht="15.75" customHeight="1">
      <c r="H798" s="36"/>
      <c r="Z798" s="36"/>
    </row>
    <row r="799" ht="15.75" customHeight="1">
      <c r="H799" s="36"/>
      <c r="Z799" s="36"/>
    </row>
    <row r="800" ht="15.75" customHeight="1">
      <c r="H800" s="36"/>
      <c r="Z800" s="36"/>
    </row>
    <row r="801" ht="15.75" customHeight="1">
      <c r="H801" s="36"/>
      <c r="Z801" s="36"/>
    </row>
    <row r="802" ht="15.75" customHeight="1">
      <c r="H802" s="36"/>
      <c r="Z802" s="36"/>
    </row>
    <row r="803" ht="15.75" customHeight="1">
      <c r="H803" s="36"/>
      <c r="Z803" s="36"/>
    </row>
    <row r="804" ht="15.75" customHeight="1">
      <c r="H804" s="36"/>
      <c r="Z804" s="36"/>
    </row>
    <row r="805" ht="15.75" customHeight="1">
      <c r="H805" s="36"/>
      <c r="Z805" s="36"/>
    </row>
    <row r="806" ht="15.75" customHeight="1">
      <c r="H806" s="36"/>
      <c r="Z806" s="36"/>
    </row>
    <row r="807" ht="15.75" customHeight="1">
      <c r="H807" s="36"/>
      <c r="Z807" s="36"/>
    </row>
    <row r="808" ht="15.75" customHeight="1">
      <c r="H808" s="36"/>
      <c r="Z808" s="36"/>
    </row>
    <row r="809" ht="15.75" customHeight="1">
      <c r="H809" s="36"/>
      <c r="Z809" s="36"/>
    </row>
    <row r="810" ht="15.75" customHeight="1">
      <c r="H810" s="36"/>
      <c r="Z810" s="36"/>
    </row>
    <row r="811" ht="15.75" customHeight="1">
      <c r="H811" s="36"/>
      <c r="Z811" s="36"/>
    </row>
    <row r="812" ht="15.75" customHeight="1">
      <c r="H812" s="36"/>
      <c r="Z812" s="36"/>
    </row>
    <row r="813" ht="15.75" customHeight="1">
      <c r="H813" s="36"/>
      <c r="Z813" s="36"/>
    </row>
    <row r="814" ht="15.75" customHeight="1">
      <c r="H814" s="36"/>
      <c r="Z814" s="36"/>
    </row>
    <row r="815" ht="15.75" customHeight="1">
      <c r="H815" s="36"/>
      <c r="Z815" s="36"/>
    </row>
    <row r="816" ht="15.75" customHeight="1">
      <c r="H816" s="36"/>
      <c r="Z816" s="36"/>
    </row>
    <row r="817" ht="15.75" customHeight="1">
      <c r="H817" s="36"/>
      <c r="Z817" s="36"/>
    </row>
    <row r="818" ht="15.75" customHeight="1">
      <c r="H818" s="36"/>
      <c r="Z818" s="36"/>
    </row>
    <row r="819" ht="15.75" customHeight="1">
      <c r="H819" s="36"/>
      <c r="Z819" s="36"/>
    </row>
    <row r="820" ht="15.75" customHeight="1">
      <c r="H820" s="36"/>
      <c r="Z820" s="36"/>
    </row>
    <row r="821" ht="15.75" customHeight="1">
      <c r="H821" s="36"/>
      <c r="Z821" s="36"/>
    </row>
    <row r="822" ht="15.75" customHeight="1">
      <c r="H822" s="36"/>
      <c r="Z822" s="36"/>
    </row>
    <row r="823" ht="15.75" customHeight="1">
      <c r="H823" s="36"/>
      <c r="Z823" s="36"/>
    </row>
    <row r="824" ht="15.75" customHeight="1">
      <c r="H824" s="36"/>
      <c r="Z824" s="36"/>
    </row>
    <row r="825" ht="15.75" customHeight="1">
      <c r="H825" s="36"/>
      <c r="Z825" s="36"/>
    </row>
    <row r="826" ht="15.75" customHeight="1">
      <c r="H826" s="36"/>
      <c r="Z826" s="36"/>
    </row>
    <row r="827" ht="15.75" customHeight="1">
      <c r="H827" s="36"/>
      <c r="Z827" s="36"/>
    </row>
    <row r="828" ht="15.75" customHeight="1">
      <c r="H828" s="36"/>
      <c r="Z828" s="36"/>
    </row>
    <row r="829" ht="15.75" customHeight="1">
      <c r="H829" s="36"/>
      <c r="Z829" s="36"/>
    </row>
    <row r="830" ht="15.75" customHeight="1">
      <c r="H830" s="36"/>
      <c r="Z830" s="36"/>
    </row>
    <row r="831" ht="15.75" customHeight="1">
      <c r="H831" s="36"/>
      <c r="Z831" s="36"/>
    </row>
    <row r="832" ht="15.75" customHeight="1">
      <c r="H832" s="36"/>
      <c r="Z832" s="36"/>
    </row>
    <row r="833" ht="15.75" customHeight="1">
      <c r="H833" s="36"/>
      <c r="Z833" s="36"/>
    </row>
    <row r="834" ht="15.75" customHeight="1">
      <c r="H834" s="36"/>
      <c r="Z834" s="36"/>
    </row>
    <row r="835" ht="15.75" customHeight="1">
      <c r="H835" s="36"/>
      <c r="Z835" s="36"/>
    </row>
    <row r="836" ht="15.75" customHeight="1">
      <c r="H836" s="36"/>
      <c r="Z836" s="36"/>
    </row>
    <row r="837" ht="15.75" customHeight="1">
      <c r="H837" s="36"/>
      <c r="Z837" s="36"/>
    </row>
    <row r="838" ht="15.75" customHeight="1">
      <c r="H838" s="36"/>
      <c r="Z838" s="36"/>
    </row>
    <row r="839" ht="15.75" customHeight="1">
      <c r="H839" s="36"/>
      <c r="Z839" s="36"/>
    </row>
    <row r="840" ht="15.75" customHeight="1">
      <c r="H840" s="36"/>
      <c r="Z840" s="36"/>
    </row>
    <row r="841" ht="15.75" customHeight="1">
      <c r="H841" s="36"/>
      <c r="Z841" s="36"/>
    </row>
    <row r="842" ht="15.75" customHeight="1">
      <c r="H842" s="36"/>
      <c r="Z842" s="36"/>
    </row>
    <row r="843" ht="15.75" customHeight="1">
      <c r="H843" s="36"/>
      <c r="Z843" s="36"/>
    </row>
    <row r="844" ht="15.75" customHeight="1">
      <c r="H844" s="36"/>
      <c r="Z844" s="36"/>
    </row>
    <row r="845" ht="15.75" customHeight="1">
      <c r="H845" s="36"/>
      <c r="Z845" s="36"/>
    </row>
    <row r="846" ht="15.75" customHeight="1">
      <c r="H846" s="36"/>
      <c r="Z846" s="36"/>
    </row>
    <row r="847" ht="15.75" customHeight="1">
      <c r="H847" s="36"/>
      <c r="Z847" s="36"/>
    </row>
    <row r="848" ht="15.75" customHeight="1">
      <c r="H848" s="36"/>
      <c r="Z848" s="36"/>
    </row>
    <row r="849" ht="15.75" customHeight="1">
      <c r="H849" s="36"/>
      <c r="Z849" s="36"/>
    </row>
    <row r="850" ht="15.75" customHeight="1">
      <c r="H850" s="36"/>
      <c r="Z850" s="36"/>
    </row>
    <row r="851" ht="15.75" customHeight="1">
      <c r="H851" s="36"/>
      <c r="Z851" s="36"/>
    </row>
    <row r="852" ht="15.75" customHeight="1">
      <c r="H852" s="36"/>
      <c r="Z852" s="36"/>
    </row>
    <row r="853" ht="15.75" customHeight="1">
      <c r="H853" s="36"/>
      <c r="Z853" s="36"/>
    </row>
    <row r="854" ht="15.75" customHeight="1">
      <c r="H854" s="36"/>
      <c r="Z854" s="36"/>
    </row>
    <row r="855" ht="15.75" customHeight="1">
      <c r="H855" s="36"/>
      <c r="Z855" s="36"/>
    </row>
    <row r="856" ht="15.75" customHeight="1">
      <c r="H856" s="36"/>
      <c r="Z856" s="36"/>
    </row>
    <row r="857" ht="15.75" customHeight="1">
      <c r="H857" s="36"/>
      <c r="Z857" s="36"/>
    </row>
    <row r="858" ht="15.75" customHeight="1">
      <c r="H858" s="36"/>
      <c r="Z858" s="36"/>
    </row>
    <row r="859" ht="15.75" customHeight="1">
      <c r="H859" s="36"/>
      <c r="Z859" s="36"/>
    </row>
    <row r="860" ht="15.75" customHeight="1">
      <c r="H860" s="36"/>
      <c r="Z860" s="36"/>
    </row>
    <row r="861" ht="15.75" customHeight="1">
      <c r="H861" s="36"/>
      <c r="Z861" s="36"/>
    </row>
    <row r="862" ht="15.75" customHeight="1">
      <c r="H862" s="36"/>
      <c r="Z862" s="36"/>
    </row>
    <row r="863" ht="15.75" customHeight="1">
      <c r="H863" s="36"/>
      <c r="Z863" s="36"/>
    </row>
    <row r="864" ht="15.75" customHeight="1">
      <c r="H864" s="36"/>
      <c r="Z864" s="36"/>
    </row>
    <row r="865" ht="15.75" customHeight="1">
      <c r="H865" s="36"/>
      <c r="Z865" s="36"/>
    </row>
    <row r="866" ht="15.75" customHeight="1">
      <c r="H866" s="36"/>
      <c r="Z866" s="36"/>
    </row>
    <row r="867" ht="15.75" customHeight="1">
      <c r="H867" s="36"/>
      <c r="Z867" s="36"/>
    </row>
    <row r="868" ht="15.75" customHeight="1">
      <c r="H868" s="36"/>
      <c r="Z868" s="36"/>
    </row>
    <row r="869" ht="15.75" customHeight="1">
      <c r="H869" s="36"/>
      <c r="Z869" s="36"/>
    </row>
    <row r="870" ht="15.75" customHeight="1">
      <c r="H870" s="36"/>
      <c r="Z870" s="36"/>
    </row>
    <row r="871" ht="15.75" customHeight="1">
      <c r="H871" s="36"/>
      <c r="Z871" s="36"/>
    </row>
    <row r="872" ht="15.75" customHeight="1">
      <c r="H872" s="36"/>
      <c r="Z872" s="36"/>
    </row>
    <row r="873" ht="15.75" customHeight="1">
      <c r="H873" s="36"/>
      <c r="Z873" s="36"/>
    </row>
    <row r="874" ht="15.75" customHeight="1">
      <c r="H874" s="36"/>
      <c r="Z874" s="36"/>
    </row>
    <row r="875" ht="15.75" customHeight="1">
      <c r="H875" s="36"/>
      <c r="Z875" s="36"/>
    </row>
    <row r="876" ht="15.75" customHeight="1">
      <c r="H876" s="36"/>
      <c r="Z876" s="36"/>
    </row>
    <row r="877" ht="15.75" customHeight="1">
      <c r="H877" s="36"/>
      <c r="Z877" s="36"/>
    </row>
    <row r="878" ht="15.75" customHeight="1">
      <c r="H878" s="36"/>
      <c r="Z878" s="36"/>
    </row>
    <row r="879" ht="15.75" customHeight="1">
      <c r="H879" s="36"/>
      <c r="Z879" s="36"/>
    </row>
    <row r="880" ht="15.75" customHeight="1">
      <c r="H880" s="36"/>
      <c r="Z880" s="36"/>
    </row>
    <row r="881" ht="15.75" customHeight="1">
      <c r="H881" s="36"/>
      <c r="Z881" s="36"/>
    </row>
    <row r="882" ht="15.75" customHeight="1">
      <c r="H882" s="36"/>
      <c r="Z882" s="36"/>
    </row>
    <row r="883" ht="15.75" customHeight="1">
      <c r="H883" s="36"/>
      <c r="Z883" s="36"/>
    </row>
    <row r="884" ht="15.75" customHeight="1">
      <c r="H884" s="36"/>
      <c r="Z884" s="36"/>
    </row>
    <row r="885" ht="15.75" customHeight="1">
      <c r="H885" s="36"/>
      <c r="Z885" s="36"/>
    </row>
    <row r="886" ht="15.75" customHeight="1">
      <c r="H886" s="36"/>
      <c r="Z886" s="36"/>
    </row>
    <row r="887" ht="15.75" customHeight="1">
      <c r="H887" s="36"/>
      <c r="Z887" s="36"/>
    </row>
    <row r="888" ht="15.75" customHeight="1">
      <c r="H888" s="36"/>
      <c r="Z888" s="36"/>
    </row>
    <row r="889" ht="15.75" customHeight="1">
      <c r="H889" s="36"/>
      <c r="Z889" s="36"/>
    </row>
    <row r="890" ht="15.75" customHeight="1">
      <c r="H890" s="36"/>
      <c r="Z890" s="36"/>
    </row>
    <row r="891" ht="15.75" customHeight="1">
      <c r="H891" s="36"/>
      <c r="Z891" s="36"/>
    </row>
    <row r="892" ht="15.75" customHeight="1">
      <c r="H892" s="36"/>
      <c r="Z892" s="36"/>
    </row>
    <row r="893" ht="15.75" customHeight="1">
      <c r="H893" s="36"/>
      <c r="Z893" s="36"/>
    </row>
    <row r="894" ht="15.75" customHeight="1">
      <c r="H894" s="36"/>
      <c r="Z894" s="36"/>
    </row>
    <row r="895" ht="15.75" customHeight="1">
      <c r="H895" s="36"/>
      <c r="Z895" s="36"/>
    </row>
    <row r="896" ht="15.75" customHeight="1">
      <c r="H896" s="36"/>
      <c r="Z896" s="36"/>
    </row>
    <row r="897" ht="15.75" customHeight="1">
      <c r="H897" s="36"/>
      <c r="Z897" s="36"/>
    </row>
    <row r="898" ht="15.75" customHeight="1">
      <c r="H898" s="36"/>
      <c r="Z898" s="36"/>
    </row>
    <row r="899" ht="15.75" customHeight="1">
      <c r="H899" s="36"/>
      <c r="Z899" s="36"/>
    </row>
    <row r="900" ht="15.75" customHeight="1">
      <c r="H900" s="36"/>
      <c r="Z900" s="36"/>
    </row>
    <row r="901" ht="15.75" customHeight="1">
      <c r="H901" s="36"/>
      <c r="Z901" s="36"/>
    </row>
    <row r="902" ht="15.75" customHeight="1">
      <c r="H902" s="36"/>
      <c r="Z902" s="36"/>
    </row>
    <row r="903" ht="15.75" customHeight="1">
      <c r="H903" s="36"/>
      <c r="Z903" s="36"/>
    </row>
    <row r="904" ht="15.75" customHeight="1">
      <c r="H904" s="36"/>
      <c r="Z904" s="36"/>
    </row>
    <row r="905" ht="15.75" customHeight="1">
      <c r="H905" s="36"/>
      <c r="Z905" s="36"/>
    </row>
    <row r="906" ht="15.75" customHeight="1">
      <c r="H906" s="36"/>
      <c r="Z906" s="36"/>
    </row>
    <row r="907" ht="15.75" customHeight="1">
      <c r="H907" s="36"/>
      <c r="Z907" s="36"/>
    </row>
    <row r="908" ht="15.75" customHeight="1">
      <c r="H908" s="36"/>
      <c r="Z908" s="36"/>
    </row>
    <row r="909" ht="15.75" customHeight="1">
      <c r="H909" s="36"/>
      <c r="Z909" s="36"/>
    </row>
    <row r="910" ht="15.75" customHeight="1">
      <c r="H910" s="36"/>
      <c r="Z910" s="36"/>
    </row>
    <row r="911" ht="15.75" customHeight="1">
      <c r="H911" s="36"/>
      <c r="Z911" s="36"/>
    </row>
    <row r="912" ht="15.75" customHeight="1">
      <c r="H912" s="36"/>
      <c r="Z912" s="36"/>
    </row>
    <row r="913" ht="15.75" customHeight="1">
      <c r="H913" s="36"/>
      <c r="Z913" s="36"/>
    </row>
    <row r="914" ht="15.75" customHeight="1">
      <c r="H914" s="36"/>
      <c r="Z914" s="36"/>
    </row>
    <row r="915" ht="15.75" customHeight="1">
      <c r="H915" s="36"/>
      <c r="Z915" s="36"/>
    </row>
    <row r="916" ht="15.75" customHeight="1">
      <c r="H916" s="36"/>
      <c r="Z916" s="36"/>
    </row>
    <row r="917" ht="15.75" customHeight="1">
      <c r="H917" s="36"/>
      <c r="Z917" s="36"/>
    </row>
    <row r="918" ht="15.75" customHeight="1">
      <c r="H918" s="36"/>
      <c r="Z918" s="36"/>
    </row>
    <row r="919" ht="15.75" customHeight="1">
      <c r="H919" s="36"/>
      <c r="Z919" s="36"/>
    </row>
    <row r="920" ht="15.75" customHeight="1">
      <c r="H920" s="36"/>
      <c r="Z920" s="36"/>
    </row>
    <row r="921" ht="15.75" customHeight="1">
      <c r="H921" s="36"/>
      <c r="Z921" s="36"/>
    </row>
    <row r="922" ht="15.75" customHeight="1">
      <c r="H922" s="36"/>
      <c r="Z922" s="36"/>
    </row>
    <row r="923" ht="15.75" customHeight="1">
      <c r="H923" s="36"/>
      <c r="Z923" s="36"/>
    </row>
    <row r="924" ht="15.75" customHeight="1">
      <c r="H924" s="36"/>
      <c r="Z924" s="36"/>
    </row>
    <row r="925" ht="15.75" customHeight="1">
      <c r="H925" s="36"/>
      <c r="Z925" s="36"/>
    </row>
    <row r="926" ht="15.75" customHeight="1">
      <c r="H926" s="36"/>
      <c r="Z926" s="36"/>
    </row>
    <row r="927" ht="15.75" customHeight="1">
      <c r="H927" s="36"/>
      <c r="Z927" s="36"/>
    </row>
    <row r="928" ht="15.75" customHeight="1">
      <c r="H928" s="36"/>
      <c r="Z928" s="36"/>
    </row>
    <row r="929" ht="15.75" customHeight="1">
      <c r="H929" s="36"/>
      <c r="Z929" s="36"/>
    </row>
    <row r="930" ht="15.75" customHeight="1">
      <c r="H930" s="36"/>
      <c r="Z930" s="36"/>
    </row>
    <row r="931" ht="15.75" customHeight="1">
      <c r="H931" s="36"/>
      <c r="Z931" s="36"/>
    </row>
    <row r="932" ht="15.75" customHeight="1">
      <c r="H932" s="36"/>
      <c r="Z932" s="36"/>
    </row>
    <row r="933" ht="15.75" customHeight="1">
      <c r="H933" s="36"/>
      <c r="Z933" s="36"/>
    </row>
    <row r="934" ht="15.75" customHeight="1">
      <c r="H934" s="36"/>
      <c r="Z934" s="36"/>
    </row>
    <row r="935" ht="15.75" customHeight="1">
      <c r="H935" s="36"/>
      <c r="Z935" s="36"/>
    </row>
    <row r="936" ht="15.75" customHeight="1">
      <c r="H936" s="36"/>
      <c r="Z936" s="36"/>
    </row>
    <row r="937" ht="15.75" customHeight="1">
      <c r="H937" s="36"/>
      <c r="Z937" s="36"/>
    </row>
    <row r="938" ht="15.75" customHeight="1">
      <c r="H938" s="36"/>
      <c r="Z938" s="36"/>
    </row>
    <row r="939" ht="15.75" customHeight="1">
      <c r="H939" s="36"/>
      <c r="Z939" s="36"/>
    </row>
    <row r="940" ht="15.75" customHeight="1">
      <c r="H940" s="36"/>
      <c r="Z940" s="36"/>
    </row>
    <row r="941" ht="15.75" customHeight="1">
      <c r="H941" s="36"/>
      <c r="Z941" s="36"/>
    </row>
    <row r="942" ht="15.75" customHeight="1">
      <c r="H942" s="36"/>
      <c r="Z942" s="36"/>
    </row>
    <row r="943" ht="15.75" customHeight="1">
      <c r="H943" s="36"/>
      <c r="Z943" s="36"/>
    </row>
    <row r="944" ht="15.75" customHeight="1">
      <c r="H944" s="36"/>
      <c r="Z944" s="36"/>
    </row>
    <row r="945" ht="15.75" customHeight="1">
      <c r="H945" s="36"/>
      <c r="Z945" s="36"/>
    </row>
    <row r="946" ht="15.75" customHeight="1">
      <c r="H946" s="36"/>
      <c r="Z946" s="36"/>
    </row>
    <row r="947" ht="15.75" customHeight="1">
      <c r="H947" s="36"/>
      <c r="Z947" s="36"/>
    </row>
    <row r="948" ht="15.75" customHeight="1">
      <c r="H948" s="36"/>
      <c r="Z948" s="36"/>
    </row>
    <row r="949" ht="15.75" customHeight="1">
      <c r="H949" s="36"/>
      <c r="Z949" s="36"/>
    </row>
    <row r="950" ht="15.75" customHeight="1">
      <c r="H950" s="36"/>
      <c r="Z950" s="36"/>
    </row>
    <row r="951" ht="15.75" customHeight="1">
      <c r="H951" s="36"/>
      <c r="Z951" s="36"/>
    </row>
    <row r="952" ht="15.75" customHeight="1">
      <c r="H952" s="36"/>
      <c r="Z952" s="36"/>
    </row>
    <row r="953" ht="15.75" customHeight="1">
      <c r="H953" s="36"/>
      <c r="Z953" s="36"/>
    </row>
    <row r="954" ht="15.75" customHeight="1">
      <c r="H954" s="36"/>
      <c r="Z954" s="36"/>
    </row>
    <row r="955" ht="15.75" customHeight="1">
      <c r="H955" s="36"/>
      <c r="Z955" s="36"/>
    </row>
    <row r="956" ht="15.75" customHeight="1">
      <c r="H956" s="36"/>
      <c r="Z956" s="36"/>
    </row>
    <row r="957" ht="15.75" customHeight="1">
      <c r="H957" s="36"/>
      <c r="Z957" s="36"/>
    </row>
    <row r="958" ht="15.75" customHeight="1">
      <c r="H958" s="36"/>
      <c r="Z958" s="36"/>
    </row>
    <row r="959" ht="15.75" customHeight="1">
      <c r="H959" s="36"/>
      <c r="Z959" s="36"/>
    </row>
    <row r="960" ht="15.75" customHeight="1">
      <c r="H960" s="36"/>
      <c r="Z960" s="36"/>
    </row>
    <row r="961" ht="15.75" customHeight="1">
      <c r="H961" s="36"/>
      <c r="Z961" s="36"/>
    </row>
    <row r="962" ht="15.75" customHeight="1">
      <c r="H962" s="36"/>
      <c r="Z962" s="36"/>
    </row>
    <row r="963" ht="15.75" customHeight="1">
      <c r="H963" s="36"/>
      <c r="Z963" s="36"/>
    </row>
    <row r="964" ht="15.75" customHeight="1">
      <c r="H964" s="36"/>
      <c r="Z964" s="36"/>
    </row>
    <row r="965" ht="15.75" customHeight="1">
      <c r="H965" s="36"/>
      <c r="Z965" s="36"/>
    </row>
    <row r="966" ht="15.75" customHeight="1">
      <c r="H966" s="36"/>
      <c r="Z966" s="36"/>
    </row>
    <row r="967" ht="15.75" customHeight="1">
      <c r="H967" s="36"/>
      <c r="Z967" s="36"/>
    </row>
    <row r="968" ht="15.75" customHeight="1">
      <c r="H968" s="36"/>
      <c r="Z968" s="36"/>
    </row>
    <row r="969" ht="15.75" customHeight="1">
      <c r="H969" s="36"/>
      <c r="Z969" s="36"/>
    </row>
    <row r="970" ht="15.75" customHeight="1">
      <c r="H970" s="36"/>
      <c r="Z970" s="36"/>
    </row>
    <row r="971" ht="15.75" customHeight="1">
      <c r="H971" s="36"/>
      <c r="Z971" s="36"/>
    </row>
    <row r="972" ht="15.75" customHeight="1">
      <c r="H972" s="36"/>
      <c r="Z972" s="36"/>
    </row>
    <row r="973" ht="15.75" customHeight="1">
      <c r="H973" s="36"/>
      <c r="Z973" s="36"/>
    </row>
    <row r="974" ht="15.75" customHeight="1">
      <c r="H974" s="36"/>
      <c r="Z974" s="36"/>
    </row>
    <row r="975" ht="15.75" customHeight="1">
      <c r="H975" s="36"/>
      <c r="Z975" s="36"/>
    </row>
    <row r="976" ht="15.75" customHeight="1">
      <c r="H976" s="36"/>
      <c r="Z976" s="36"/>
    </row>
    <row r="977" ht="15.75" customHeight="1">
      <c r="H977" s="36"/>
      <c r="Z977" s="36"/>
    </row>
    <row r="978" ht="15.75" customHeight="1">
      <c r="H978" s="36"/>
      <c r="Z978" s="36"/>
    </row>
    <row r="979" ht="15.75" customHeight="1">
      <c r="H979" s="36"/>
      <c r="Z979" s="36"/>
    </row>
    <row r="980" ht="15.75" customHeight="1">
      <c r="H980" s="36"/>
      <c r="Z980" s="36"/>
    </row>
    <row r="981" ht="15.75" customHeight="1">
      <c r="H981" s="36"/>
      <c r="Z981" s="36"/>
    </row>
    <row r="982" ht="15.75" customHeight="1">
      <c r="H982" s="36"/>
      <c r="Z982" s="36"/>
    </row>
    <row r="983" ht="15.75" customHeight="1">
      <c r="H983" s="36"/>
      <c r="Z983" s="36"/>
    </row>
    <row r="984" ht="15.75" customHeight="1">
      <c r="H984" s="36"/>
      <c r="Z984" s="36"/>
    </row>
    <row r="985" ht="15.75" customHeight="1">
      <c r="H985" s="36"/>
      <c r="Z985" s="36"/>
    </row>
    <row r="986" ht="15.75" customHeight="1">
      <c r="H986" s="36"/>
      <c r="Z986" s="36"/>
    </row>
    <row r="987" ht="15.75" customHeight="1">
      <c r="H987" s="36"/>
      <c r="Z987" s="36"/>
    </row>
    <row r="988" ht="15.75" customHeight="1">
      <c r="H988" s="36"/>
      <c r="Z988" s="36"/>
    </row>
    <row r="989" ht="15.75" customHeight="1">
      <c r="H989" s="36"/>
      <c r="Z989" s="36"/>
    </row>
    <row r="990" ht="15.75" customHeight="1">
      <c r="H990" s="36"/>
      <c r="Z990" s="36"/>
    </row>
    <row r="991" ht="15.75" customHeight="1">
      <c r="H991" s="36"/>
      <c r="Z991" s="36"/>
    </row>
    <row r="992" ht="15.75" customHeight="1">
      <c r="H992" s="36"/>
      <c r="Z992" s="36"/>
    </row>
    <row r="993" ht="15.75" customHeight="1">
      <c r="H993" s="36"/>
      <c r="Z993" s="36"/>
    </row>
    <row r="994" ht="15.75" customHeight="1">
      <c r="H994" s="36"/>
      <c r="Z994" s="36"/>
    </row>
    <row r="995" ht="15.75" customHeight="1">
      <c r="H995" s="36"/>
      <c r="Z995" s="36"/>
    </row>
    <row r="996" ht="15.75" customHeight="1">
      <c r="H996" s="36"/>
      <c r="Z996" s="36"/>
    </row>
    <row r="997" ht="15.75" customHeight="1">
      <c r="H997" s="36"/>
      <c r="Z997" s="36"/>
    </row>
    <row r="998" ht="15.75" customHeight="1">
      <c r="H998" s="36"/>
      <c r="Z998" s="36"/>
    </row>
    <row r="999" ht="15.75" customHeight="1">
      <c r="H999" s="36"/>
      <c r="Z999" s="36"/>
    </row>
    <row r="1000" ht="15.75" customHeight="1">
      <c r="H1000" s="36"/>
      <c r="Z1000" s="36"/>
    </row>
  </sheetData>
  <mergeCells count="4">
    <mergeCell ref="B2:D2"/>
    <mergeCell ref="B5:H5"/>
    <mergeCell ref="B15:I15"/>
    <mergeCell ref="B31:H31"/>
  </mergeCells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4.43" defaultRowHeight="15.0"/>
  <cols>
    <col customWidth="1" min="1" max="1" width="3.0"/>
    <col customWidth="1" min="2" max="2" width="13.29"/>
    <col customWidth="1" min="3" max="3" width="19.29"/>
    <col customWidth="1" min="4" max="4" width="8.29"/>
    <col customWidth="1" min="5" max="5" width="6.0"/>
    <col customWidth="1" hidden="1" min="6" max="6" width="8.43"/>
    <col customWidth="1" hidden="1" min="7" max="7" width="6.0"/>
    <col customWidth="1" min="8" max="8" width="8.43"/>
    <col customWidth="1" min="9" max="22" width="9.14"/>
    <col customWidth="1" min="23" max="23" width="5.14"/>
    <col customWidth="1" min="24" max="24" width="7.0"/>
    <col customWidth="1" min="25" max="25" width="8.14"/>
    <col customWidth="1" min="26" max="26" width="11.71"/>
  </cols>
  <sheetData>
    <row r="1">
      <c r="F1" s="1"/>
      <c r="H1" s="1"/>
      <c r="Z1" s="36"/>
    </row>
    <row r="2">
      <c r="B2" s="324" t="s">
        <v>27</v>
      </c>
      <c r="F2" s="1"/>
      <c r="G2" s="324"/>
      <c r="H2" s="1"/>
      <c r="Z2" s="36"/>
    </row>
    <row r="3" ht="34.5" customHeight="1">
      <c r="F3" s="1"/>
      <c r="G3" s="324"/>
      <c r="H3" s="1"/>
      <c r="I3" s="325" t="s">
        <v>189</v>
      </c>
      <c r="J3" s="326" t="s">
        <v>190</v>
      </c>
      <c r="K3" s="327" t="s">
        <v>191</v>
      </c>
      <c r="L3" s="328" t="s">
        <v>192</v>
      </c>
      <c r="M3" s="329" t="s">
        <v>193</v>
      </c>
      <c r="N3" s="330" t="s">
        <v>194</v>
      </c>
      <c r="O3" s="331" t="s">
        <v>195</v>
      </c>
      <c r="P3" s="332" t="s">
        <v>196</v>
      </c>
      <c r="Q3" s="333" t="s">
        <v>197</v>
      </c>
      <c r="R3" s="334" t="s">
        <v>198</v>
      </c>
      <c r="S3" s="335" t="s">
        <v>199</v>
      </c>
      <c r="T3" s="336" t="s">
        <v>200</v>
      </c>
      <c r="U3" s="337" t="s">
        <v>201</v>
      </c>
      <c r="V3" s="338" t="s">
        <v>202</v>
      </c>
      <c r="Z3" s="36"/>
    </row>
    <row r="4">
      <c r="B4" s="110" t="s">
        <v>50</v>
      </c>
      <c r="C4" s="111" t="s">
        <v>265</v>
      </c>
      <c r="D4" s="112" t="s">
        <v>52</v>
      </c>
      <c r="E4" s="112" t="s">
        <v>54</v>
      </c>
      <c r="F4" s="113" t="s">
        <v>55</v>
      </c>
      <c r="G4" s="112"/>
      <c r="H4" s="113" t="s">
        <v>55</v>
      </c>
      <c r="I4" s="339">
        <v>2.0</v>
      </c>
      <c r="J4" s="340">
        <v>5.0</v>
      </c>
      <c r="K4" s="341">
        <v>7.0</v>
      </c>
      <c r="L4" s="342">
        <v>10.0</v>
      </c>
      <c r="M4" s="343">
        <v>11.0</v>
      </c>
      <c r="N4" s="344">
        <v>12.0</v>
      </c>
      <c r="O4" s="345">
        <v>13.0</v>
      </c>
      <c r="P4" s="346">
        <v>16.0</v>
      </c>
      <c r="Q4" s="347">
        <v>27.0</v>
      </c>
      <c r="R4" s="348">
        <v>69.0</v>
      </c>
      <c r="S4" s="349">
        <v>76.0</v>
      </c>
      <c r="T4" s="350">
        <v>77.0</v>
      </c>
      <c r="U4" s="267">
        <v>79.0</v>
      </c>
      <c r="V4" s="351">
        <v>81.0</v>
      </c>
      <c r="W4" s="57" t="s">
        <v>2</v>
      </c>
      <c r="X4" s="57" t="s">
        <v>3</v>
      </c>
      <c r="Y4" s="57" t="s">
        <v>66</v>
      </c>
      <c r="Z4" s="83" t="s">
        <v>266</v>
      </c>
    </row>
    <row r="5">
      <c r="B5" s="352"/>
      <c r="C5" s="352"/>
      <c r="D5" s="352"/>
      <c r="E5" s="352"/>
      <c r="F5" s="353"/>
      <c r="G5" s="352"/>
      <c r="H5" s="353"/>
      <c r="I5" s="354"/>
      <c r="J5" s="354"/>
      <c r="K5" s="354"/>
      <c r="L5" s="355"/>
      <c r="M5" s="354"/>
      <c r="N5" s="354"/>
      <c r="O5" s="354"/>
      <c r="P5" s="354"/>
      <c r="Q5" s="354"/>
      <c r="R5" s="354"/>
      <c r="S5" s="354"/>
      <c r="T5" s="354"/>
      <c r="U5" s="354"/>
      <c r="V5" s="355"/>
      <c r="W5" s="354"/>
      <c r="X5" s="354"/>
      <c r="Y5" s="354"/>
      <c r="Z5" s="353"/>
    </row>
    <row r="6" ht="99.75" customHeight="1">
      <c r="B6" s="356" t="s">
        <v>267</v>
      </c>
      <c r="C6" s="357"/>
      <c r="D6" s="358">
        <v>15.0</v>
      </c>
      <c r="E6" s="358" t="s">
        <v>268</v>
      </c>
      <c r="F6" s="246">
        <v>61.0</v>
      </c>
      <c r="G6" s="359">
        <v>1.57</v>
      </c>
      <c r="H6" s="247">
        <v>100.0</v>
      </c>
      <c r="I6" s="360"/>
      <c r="J6" s="361"/>
      <c r="K6" s="362"/>
      <c r="L6" s="363"/>
      <c r="M6" s="364"/>
      <c r="N6" s="365"/>
      <c r="O6" s="366"/>
      <c r="P6" s="367"/>
      <c r="Q6" s="368"/>
      <c r="R6" s="369"/>
      <c r="S6" s="370"/>
      <c r="T6" s="371"/>
      <c r="U6" s="372"/>
      <c r="V6" s="373"/>
      <c r="W6" s="374">
        <f t="shared" ref="W6:W28" si="1">SUM(I6:V6)</f>
        <v>0</v>
      </c>
      <c r="X6" s="374">
        <f t="shared" ref="X6:X28" si="2">D6*W6</f>
        <v>0</v>
      </c>
      <c r="Y6" s="374">
        <f>W6*0.28</f>
        <v>0</v>
      </c>
      <c r="Z6" s="375">
        <f t="shared" ref="Z6:Z7" si="3">H6*W6</f>
        <v>0</v>
      </c>
    </row>
    <row r="7" ht="99.75" customHeight="1">
      <c r="B7" s="356" t="s">
        <v>269</v>
      </c>
      <c r="C7" s="357"/>
      <c r="D7" s="358">
        <v>10.0</v>
      </c>
      <c r="E7" s="358" t="s">
        <v>270</v>
      </c>
      <c r="F7" s="246">
        <v>72.0</v>
      </c>
      <c r="G7" s="359">
        <v>1.57</v>
      </c>
      <c r="H7" s="247">
        <v>115.0</v>
      </c>
      <c r="I7" s="360"/>
      <c r="J7" s="361"/>
      <c r="K7" s="362"/>
      <c r="L7" s="363"/>
      <c r="M7" s="364"/>
      <c r="N7" s="365"/>
      <c r="O7" s="366"/>
      <c r="P7" s="367"/>
      <c r="Q7" s="368"/>
      <c r="R7" s="369"/>
      <c r="S7" s="370"/>
      <c r="T7" s="371"/>
      <c r="U7" s="372"/>
      <c r="V7" s="373"/>
      <c r="W7" s="374">
        <f t="shared" si="1"/>
        <v>0</v>
      </c>
      <c r="X7" s="374">
        <f t="shared" si="2"/>
        <v>0</v>
      </c>
      <c r="Y7" s="374">
        <f>W7*0.77</f>
        <v>0</v>
      </c>
      <c r="Z7" s="375">
        <f t="shared" si="3"/>
        <v>0</v>
      </c>
    </row>
    <row r="8" ht="99.75" customHeight="1">
      <c r="B8" s="356" t="s">
        <v>271</v>
      </c>
      <c r="C8" s="357"/>
      <c r="D8" s="358">
        <v>5.0</v>
      </c>
      <c r="E8" s="358" t="s">
        <v>272</v>
      </c>
      <c r="F8" s="246">
        <v>48.0</v>
      </c>
      <c r="G8" s="359">
        <v>1.57</v>
      </c>
      <c r="H8" s="247">
        <v>80.0</v>
      </c>
      <c r="I8" s="360"/>
      <c r="J8" s="361"/>
      <c r="K8" s="362"/>
      <c r="L8" s="363"/>
      <c r="M8" s="364"/>
      <c r="N8" s="365"/>
      <c r="O8" s="366"/>
      <c r="P8" s="367"/>
      <c r="Q8" s="368"/>
      <c r="R8" s="369"/>
      <c r="S8" s="370"/>
      <c r="T8" s="371"/>
      <c r="U8" s="372"/>
      <c r="V8" s="373"/>
      <c r="W8" s="374">
        <f t="shared" si="1"/>
        <v>0</v>
      </c>
      <c r="X8" s="374">
        <f t="shared" si="2"/>
        <v>0</v>
      </c>
      <c r="Y8" s="374">
        <f>W8*0.6</f>
        <v>0</v>
      </c>
      <c r="Z8" s="375">
        <f t="shared" ref="Z8:Z9" si="4">W8*H8</f>
        <v>0</v>
      </c>
    </row>
    <row r="9" ht="99.75" customHeight="1">
      <c r="B9" s="376" t="s">
        <v>273</v>
      </c>
      <c r="C9" s="357"/>
      <c r="D9" s="358">
        <v>10.0</v>
      </c>
      <c r="E9" s="358" t="s">
        <v>274</v>
      </c>
      <c r="F9" s="246">
        <v>42.0</v>
      </c>
      <c r="G9" s="359">
        <v>1.57</v>
      </c>
      <c r="H9" s="247">
        <v>70.0</v>
      </c>
      <c r="I9" s="360"/>
      <c r="J9" s="361"/>
      <c r="K9" s="362"/>
      <c r="L9" s="363"/>
      <c r="M9" s="364"/>
      <c r="N9" s="365"/>
      <c r="O9" s="366"/>
      <c r="P9" s="367"/>
      <c r="Q9" s="368"/>
      <c r="R9" s="369"/>
      <c r="S9" s="370"/>
      <c r="T9" s="371"/>
      <c r="U9" s="372"/>
      <c r="V9" s="373"/>
      <c r="W9" s="374">
        <f t="shared" si="1"/>
        <v>0</v>
      </c>
      <c r="X9" s="374">
        <f t="shared" si="2"/>
        <v>0</v>
      </c>
      <c r="Y9" s="374">
        <f>W9*0.2</f>
        <v>0</v>
      </c>
      <c r="Z9" s="375">
        <f t="shared" si="4"/>
        <v>0</v>
      </c>
    </row>
    <row r="10" ht="99.75" customHeight="1">
      <c r="B10" s="356" t="s">
        <v>275</v>
      </c>
      <c r="C10" s="357"/>
      <c r="D10" s="358">
        <v>5.0</v>
      </c>
      <c r="E10" s="358" t="s">
        <v>276</v>
      </c>
      <c r="F10" s="246">
        <v>27.0</v>
      </c>
      <c r="G10" s="359">
        <v>1.57</v>
      </c>
      <c r="H10" s="247">
        <v>45.0</v>
      </c>
      <c r="I10" s="360"/>
      <c r="J10" s="361"/>
      <c r="K10" s="362"/>
      <c r="L10" s="363"/>
      <c r="M10" s="364"/>
      <c r="N10" s="365"/>
      <c r="O10" s="366"/>
      <c r="P10" s="367"/>
      <c r="Q10" s="368"/>
      <c r="R10" s="369"/>
      <c r="S10" s="370"/>
      <c r="T10" s="371"/>
      <c r="U10" s="372"/>
      <c r="V10" s="373"/>
      <c r="W10" s="374">
        <f t="shared" si="1"/>
        <v>0</v>
      </c>
      <c r="X10" s="374">
        <f t="shared" si="2"/>
        <v>0</v>
      </c>
      <c r="Y10" s="374">
        <f>W10*0.15</f>
        <v>0</v>
      </c>
      <c r="Z10" s="375">
        <f t="shared" ref="Z10:Z28" si="5">H10*W10</f>
        <v>0</v>
      </c>
    </row>
    <row r="11" ht="99.75" customHeight="1">
      <c r="B11" s="356" t="s">
        <v>277</v>
      </c>
      <c r="C11" s="357"/>
      <c r="D11" s="358">
        <v>5.0</v>
      </c>
      <c r="E11" s="358" t="s">
        <v>278</v>
      </c>
      <c r="F11" s="246">
        <v>31.0</v>
      </c>
      <c r="G11" s="359">
        <v>1.57</v>
      </c>
      <c r="H11" s="247">
        <v>50.0</v>
      </c>
      <c r="I11" s="360"/>
      <c r="J11" s="361"/>
      <c r="K11" s="362"/>
      <c r="L11" s="363"/>
      <c r="M11" s="364"/>
      <c r="N11" s="365"/>
      <c r="O11" s="366"/>
      <c r="P11" s="367"/>
      <c r="Q11" s="368"/>
      <c r="R11" s="369"/>
      <c r="S11" s="370"/>
      <c r="T11" s="371"/>
      <c r="U11" s="372"/>
      <c r="V11" s="373"/>
      <c r="W11" s="374">
        <f t="shared" si="1"/>
        <v>0</v>
      </c>
      <c r="X11" s="374">
        <f t="shared" si="2"/>
        <v>0</v>
      </c>
      <c r="Y11" s="374">
        <f t="shared" ref="Y11:Y12" si="6">W11*0.6</f>
        <v>0</v>
      </c>
      <c r="Z11" s="375">
        <f t="shared" si="5"/>
        <v>0</v>
      </c>
    </row>
    <row r="12" ht="99.75" customHeight="1">
      <c r="B12" s="303" t="s">
        <v>279</v>
      </c>
      <c r="C12" s="304"/>
      <c r="D12" s="273">
        <v>10.0</v>
      </c>
      <c r="E12" s="273" t="s">
        <v>280</v>
      </c>
      <c r="F12" s="246">
        <v>62.0</v>
      </c>
      <c r="G12" s="359">
        <v>1.57</v>
      </c>
      <c r="H12" s="247">
        <v>100.0</v>
      </c>
      <c r="I12" s="377"/>
      <c r="J12" s="378"/>
      <c r="K12" s="379"/>
      <c r="L12" s="380"/>
      <c r="M12" s="381"/>
      <c r="N12" s="382"/>
      <c r="O12" s="383"/>
      <c r="P12" s="384"/>
      <c r="Q12" s="385"/>
      <c r="R12" s="386"/>
      <c r="S12" s="387"/>
      <c r="T12" s="388"/>
      <c r="U12" s="389"/>
      <c r="V12" s="390"/>
      <c r="W12" s="262">
        <f t="shared" si="1"/>
        <v>0</v>
      </c>
      <c r="X12" s="262">
        <f t="shared" si="2"/>
        <v>0</v>
      </c>
      <c r="Y12" s="262">
        <f t="shared" si="6"/>
        <v>0</v>
      </c>
      <c r="Z12" s="305">
        <f t="shared" si="5"/>
        <v>0</v>
      </c>
    </row>
    <row r="13" ht="99.75" customHeight="1">
      <c r="B13" s="391" t="s">
        <v>281</v>
      </c>
      <c r="C13" s="304"/>
      <c r="D13" s="273">
        <v>5.0</v>
      </c>
      <c r="E13" s="273" t="s">
        <v>282</v>
      </c>
      <c r="F13" s="246">
        <v>90.0</v>
      </c>
      <c r="G13" s="359">
        <v>1.57</v>
      </c>
      <c r="H13" s="247">
        <v>145.0</v>
      </c>
      <c r="I13" s="377"/>
      <c r="J13" s="378"/>
      <c r="K13" s="379"/>
      <c r="L13" s="380"/>
      <c r="M13" s="381"/>
      <c r="N13" s="382"/>
      <c r="O13" s="383"/>
      <c r="P13" s="384"/>
      <c r="Q13" s="385"/>
      <c r="R13" s="386"/>
      <c r="S13" s="387"/>
      <c r="T13" s="388"/>
      <c r="U13" s="389"/>
      <c r="V13" s="390"/>
      <c r="W13" s="262">
        <f t="shared" si="1"/>
        <v>0</v>
      </c>
      <c r="X13" s="262">
        <f t="shared" si="2"/>
        <v>0</v>
      </c>
      <c r="Y13" s="262">
        <f>W13*1.5</f>
        <v>0</v>
      </c>
      <c r="Z13" s="305">
        <f t="shared" si="5"/>
        <v>0</v>
      </c>
    </row>
    <row r="14" ht="99.75" customHeight="1">
      <c r="B14" s="303" t="s">
        <v>283</v>
      </c>
      <c r="C14" s="304"/>
      <c r="D14" s="273">
        <v>10.0</v>
      </c>
      <c r="E14" s="273" t="s">
        <v>284</v>
      </c>
      <c r="F14" s="246">
        <v>88.0</v>
      </c>
      <c r="G14" s="359">
        <v>1.57</v>
      </c>
      <c r="H14" s="247">
        <v>140.0</v>
      </c>
      <c r="I14" s="377"/>
      <c r="J14" s="378"/>
      <c r="K14" s="379"/>
      <c r="L14" s="380"/>
      <c r="M14" s="381"/>
      <c r="N14" s="382"/>
      <c r="O14" s="383"/>
      <c r="P14" s="384"/>
      <c r="Q14" s="385"/>
      <c r="R14" s="386"/>
      <c r="S14" s="387"/>
      <c r="T14" s="388"/>
      <c r="U14" s="389"/>
      <c r="V14" s="390"/>
      <c r="W14" s="262">
        <f t="shared" si="1"/>
        <v>0</v>
      </c>
      <c r="X14" s="262">
        <f t="shared" si="2"/>
        <v>0</v>
      </c>
      <c r="Y14" s="262">
        <f>W14*1.15</f>
        <v>0</v>
      </c>
      <c r="Z14" s="305">
        <f t="shared" si="5"/>
        <v>0</v>
      </c>
    </row>
    <row r="15" ht="99.75" customHeight="1">
      <c r="B15" s="391" t="s">
        <v>285</v>
      </c>
      <c r="C15" s="304"/>
      <c r="D15" s="273">
        <v>5.0</v>
      </c>
      <c r="E15" s="273" t="s">
        <v>286</v>
      </c>
      <c r="F15" s="246">
        <v>41.0</v>
      </c>
      <c r="G15" s="359">
        <v>1.57</v>
      </c>
      <c r="H15" s="247">
        <v>65.0</v>
      </c>
      <c r="I15" s="377"/>
      <c r="J15" s="378"/>
      <c r="K15" s="379"/>
      <c r="L15" s="380"/>
      <c r="M15" s="381"/>
      <c r="N15" s="382"/>
      <c r="O15" s="383"/>
      <c r="P15" s="384"/>
      <c r="Q15" s="385"/>
      <c r="R15" s="386"/>
      <c r="S15" s="387"/>
      <c r="T15" s="388"/>
      <c r="U15" s="389"/>
      <c r="V15" s="390"/>
      <c r="W15" s="262">
        <f t="shared" si="1"/>
        <v>0</v>
      </c>
      <c r="X15" s="262">
        <f t="shared" si="2"/>
        <v>0</v>
      </c>
      <c r="Y15" s="262">
        <f>W15*0.45</f>
        <v>0</v>
      </c>
      <c r="Z15" s="305">
        <f t="shared" si="5"/>
        <v>0</v>
      </c>
    </row>
    <row r="16" ht="99.75" customHeight="1">
      <c r="B16" s="391" t="s">
        <v>287</v>
      </c>
      <c r="C16" s="304"/>
      <c r="D16" s="273">
        <v>5.0</v>
      </c>
      <c r="E16" s="273" t="s">
        <v>288</v>
      </c>
      <c r="F16" s="246">
        <v>100.0</v>
      </c>
      <c r="G16" s="359">
        <v>1.57</v>
      </c>
      <c r="H16" s="247">
        <v>160.0</v>
      </c>
      <c r="I16" s="377"/>
      <c r="J16" s="378"/>
      <c r="K16" s="379"/>
      <c r="L16" s="380"/>
      <c r="M16" s="381"/>
      <c r="N16" s="382"/>
      <c r="O16" s="383"/>
      <c r="P16" s="384"/>
      <c r="Q16" s="385"/>
      <c r="R16" s="386"/>
      <c r="S16" s="387"/>
      <c r="T16" s="388"/>
      <c r="U16" s="389"/>
      <c r="V16" s="390"/>
      <c r="W16" s="262">
        <f t="shared" si="1"/>
        <v>0</v>
      </c>
      <c r="X16" s="262">
        <f t="shared" si="2"/>
        <v>0</v>
      </c>
      <c r="Y16" s="262">
        <f>W16*1.7</f>
        <v>0</v>
      </c>
      <c r="Z16" s="305">
        <f t="shared" si="5"/>
        <v>0</v>
      </c>
    </row>
    <row r="17" ht="99.75" customHeight="1">
      <c r="B17" s="303" t="s">
        <v>289</v>
      </c>
      <c r="C17" s="304"/>
      <c r="D17" s="273">
        <v>10.0</v>
      </c>
      <c r="E17" s="273" t="s">
        <v>290</v>
      </c>
      <c r="F17" s="246">
        <v>134.0</v>
      </c>
      <c r="G17" s="359">
        <v>1.57</v>
      </c>
      <c r="H17" s="247">
        <v>215.0</v>
      </c>
      <c r="I17" s="377"/>
      <c r="J17" s="378"/>
      <c r="K17" s="379"/>
      <c r="L17" s="380"/>
      <c r="M17" s="381"/>
      <c r="N17" s="382"/>
      <c r="O17" s="383"/>
      <c r="P17" s="384"/>
      <c r="Q17" s="385"/>
      <c r="R17" s="386"/>
      <c r="S17" s="387"/>
      <c r="T17" s="388"/>
      <c r="U17" s="389"/>
      <c r="V17" s="390"/>
      <c r="W17" s="262">
        <f t="shared" si="1"/>
        <v>0</v>
      </c>
      <c r="X17" s="262">
        <f t="shared" si="2"/>
        <v>0</v>
      </c>
      <c r="Y17" s="262">
        <f>W17*2.14</f>
        <v>0</v>
      </c>
      <c r="Z17" s="305">
        <f t="shared" si="5"/>
        <v>0</v>
      </c>
    </row>
    <row r="18" ht="99.75" customHeight="1">
      <c r="B18" s="303" t="s">
        <v>291</v>
      </c>
      <c r="C18" s="304"/>
      <c r="D18" s="273">
        <v>5.0</v>
      </c>
      <c r="E18" s="273" t="s">
        <v>292</v>
      </c>
      <c r="F18" s="246">
        <v>70.0</v>
      </c>
      <c r="G18" s="359">
        <v>1.57</v>
      </c>
      <c r="H18" s="247">
        <v>110.0</v>
      </c>
      <c r="I18" s="377"/>
      <c r="J18" s="378"/>
      <c r="K18" s="379"/>
      <c r="L18" s="380"/>
      <c r="M18" s="392"/>
      <c r="N18" s="382"/>
      <c r="O18" s="383"/>
      <c r="P18" s="384"/>
      <c r="Q18" s="385"/>
      <c r="R18" s="386"/>
      <c r="S18" s="387"/>
      <c r="T18" s="388"/>
      <c r="U18" s="389"/>
      <c r="V18" s="390"/>
      <c r="W18" s="262">
        <f t="shared" si="1"/>
        <v>0</v>
      </c>
      <c r="X18" s="262">
        <f t="shared" si="2"/>
        <v>0</v>
      </c>
      <c r="Y18" s="262">
        <f>W18*1.1</f>
        <v>0</v>
      </c>
      <c r="Z18" s="305">
        <f t="shared" si="5"/>
        <v>0</v>
      </c>
    </row>
    <row r="19" ht="99.75" customHeight="1">
      <c r="B19" s="303" t="s">
        <v>293</v>
      </c>
      <c r="C19" s="304"/>
      <c r="D19" s="273">
        <v>10.0</v>
      </c>
      <c r="E19" s="273" t="s">
        <v>294</v>
      </c>
      <c r="F19" s="246">
        <v>197.0</v>
      </c>
      <c r="G19" s="359">
        <v>1.57</v>
      </c>
      <c r="H19" s="247">
        <v>310.0</v>
      </c>
      <c r="I19" s="377"/>
      <c r="J19" s="378"/>
      <c r="K19" s="379"/>
      <c r="L19" s="380"/>
      <c r="M19" s="392"/>
      <c r="N19" s="382"/>
      <c r="O19" s="383"/>
      <c r="P19" s="384"/>
      <c r="Q19" s="385"/>
      <c r="R19" s="386"/>
      <c r="S19" s="387"/>
      <c r="T19" s="388"/>
      <c r="U19" s="389"/>
      <c r="V19" s="390"/>
      <c r="W19" s="262">
        <f t="shared" si="1"/>
        <v>0</v>
      </c>
      <c r="X19" s="262">
        <f t="shared" si="2"/>
        <v>0</v>
      </c>
      <c r="Y19" s="262">
        <f>W19*3.46</f>
        <v>0</v>
      </c>
      <c r="Z19" s="305">
        <f t="shared" si="5"/>
        <v>0</v>
      </c>
    </row>
    <row r="20" ht="99.75" customHeight="1">
      <c r="B20" s="391" t="s">
        <v>295</v>
      </c>
      <c r="C20" s="304"/>
      <c r="D20" s="273">
        <v>5.0</v>
      </c>
      <c r="E20" s="273" t="s">
        <v>296</v>
      </c>
      <c r="F20" s="246">
        <v>123.0</v>
      </c>
      <c r="G20" s="359">
        <v>1.57</v>
      </c>
      <c r="H20" s="247">
        <v>195.0</v>
      </c>
      <c r="I20" s="377"/>
      <c r="J20" s="378"/>
      <c r="K20" s="379"/>
      <c r="L20" s="380"/>
      <c r="M20" s="392"/>
      <c r="N20" s="382"/>
      <c r="O20" s="383"/>
      <c r="P20" s="384"/>
      <c r="Q20" s="385"/>
      <c r="R20" s="386"/>
      <c r="S20" s="387"/>
      <c r="T20" s="388"/>
      <c r="U20" s="389"/>
      <c r="V20" s="390"/>
      <c r="W20" s="262">
        <f t="shared" si="1"/>
        <v>0</v>
      </c>
      <c r="X20" s="262">
        <f t="shared" si="2"/>
        <v>0</v>
      </c>
      <c r="Y20" s="262">
        <f>W20*2.18</f>
        <v>0</v>
      </c>
      <c r="Z20" s="305">
        <f t="shared" si="5"/>
        <v>0</v>
      </c>
    </row>
    <row r="21" ht="99.75" customHeight="1">
      <c r="B21" s="303" t="s">
        <v>297</v>
      </c>
      <c r="C21" s="304"/>
      <c r="D21" s="273">
        <v>10.0</v>
      </c>
      <c r="E21" s="273" t="s">
        <v>298</v>
      </c>
      <c r="F21" s="246">
        <v>261.0</v>
      </c>
      <c r="G21" s="359">
        <v>1.57</v>
      </c>
      <c r="H21" s="247">
        <v>410.0</v>
      </c>
      <c r="I21" s="377"/>
      <c r="J21" s="378"/>
      <c r="K21" s="379"/>
      <c r="L21" s="380"/>
      <c r="M21" s="392"/>
      <c r="N21" s="382"/>
      <c r="O21" s="383"/>
      <c r="P21" s="384"/>
      <c r="Q21" s="385"/>
      <c r="R21" s="386"/>
      <c r="S21" s="387"/>
      <c r="T21" s="388"/>
      <c r="U21" s="389"/>
      <c r="V21" s="390"/>
      <c r="W21" s="262">
        <f t="shared" si="1"/>
        <v>0</v>
      </c>
      <c r="X21" s="262">
        <f t="shared" si="2"/>
        <v>0</v>
      </c>
      <c r="Y21" s="262">
        <f>W21*2.46</f>
        <v>0</v>
      </c>
      <c r="Z21" s="305">
        <f t="shared" si="5"/>
        <v>0</v>
      </c>
    </row>
    <row r="22" ht="99.75" customHeight="1">
      <c r="B22" s="303" t="s">
        <v>299</v>
      </c>
      <c r="C22" s="304"/>
      <c r="D22" s="273">
        <v>5.0</v>
      </c>
      <c r="E22" s="273" t="s">
        <v>300</v>
      </c>
      <c r="F22" s="246">
        <v>237.0</v>
      </c>
      <c r="G22" s="359">
        <v>1.57</v>
      </c>
      <c r="H22" s="247">
        <v>375.0</v>
      </c>
      <c r="I22" s="377"/>
      <c r="J22" s="378"/>
      <c r="K22" s="379"/>
      <c r="L22" s="380"/>
      <c r="M22" s="392"/>
      <c r="N22" s="382"/>
      <c r="O22" s="383"/>
      <c r="P22" s="384"/>
      <c r="Q22" s="385"/>
      <c r="R22" s="386"/>
      <c r="S22" s="387"/>
      <c r="T22" s="388"/>
      <c r="U22" s="389"/>
      <c r="V22" s="390"/>
      <c r="W22" s="262">
        <f t="shared" si="1"/>
        <v>0</v>
      </c>
      <c r="X22" s="262">
        <f t="shared" si="2"/>
        <v>0</v>
      </c>
      <c r="Y22" s="262">
        <f>W22*3.08</f>
        <v>0</v>
      </c>
      <c r="Z22" s="305">
        <f t="shared" si="5"/>
        <v>0</v>
      </c>
    </row>
    <row r="23" ht="99.75" customHeight="1">
      <c r="B23" s="303" t="s">
        <v>301</v>
      </c>
      <c r="C23" s="304"/>
      <c r="D23" s="273">
        <v>5.0</v>
      </c>
      <c r="E23" s="273" t="s">
        <v>302</v>
      </c>
      <c r="F23" s="246">
        <v>226.0</v>
      </c>
      <c r="G23" s="359">
        <v>1.57</v>
      </c>
      <c r="H23" s="247">
        <v>355.0</v>
      </c>
      <c r="I23" s="377"/>
      <c r="J23" s="378"/>
      <c r="K23" s="379"/>
      <c r="L23" s="380"/>
      <c r="M23" s="392"/>
      <c r="N23" s="382"/>
      <c r="O23" s="383"/>
      <c r="P23" s="384"/>
      <c r="Q23" s="385"/>
      <c r="R23" s="386"/>
      <c r="S23" s="387"/>
      <c r="T23" s="388"/>
      <c r="U23" s="389"/>
      <c r="V23" s="390"/>
      <c r="W23" s="262">
        <f t="shared" si="1"/>
        <v>0</v>
      </c>
      <c r="X23" s="262">
        <f t="shared" si="2"/>
        <v>0</v>
      </c>
      <c r="Y23" s="262">
        <f>W23*2.9</f>
        <v>0</v>
      </c>
      <c r="Z23" s="305">
        <f t="shared" si="5"/>
        <v>0</v>
      </c>
    </row>
    <row r="24" ht="99.75" customHeight="1">
      <c r="B24" s="303" t="s">
        <v>303</v>
      </c>
      <c r="C24" s="304"/>
      <c r="D24" s="273">
        <v>5.0</v>
      </c>
      <c r="E24" s="273" t="s">
        <v>304</v>
      </c>
      <c r="F24" s="246">
        <v>391.0</v>
      </c>
      <c r="G24" s="359">
        <v>1.57</v>
      </c>
      <c r="H24" s="247">
        <v>615.0</v>
      </c>
      <c r="I24" s="377"/>
      <c r="J24" s="378"/>
      <c r="K24" s="379"/>
      <c r="L24" s="380"/>
      <c r="M24" s="392"/>
      <c r="N24" s="382"/>
      <c r="O24" s="383"/>
      <c r="P24" s="384"/>
      <c r="Q24" s="385"/>
      <c r="R24" s="386"/>
      <c r="S24" s="387"/>
      <c r="T24" s="388"/>
      <c r="U24" s="389"/>
      <c r="V24" s="390"/>
      <c r="W24" s="262">
        <f t="shared" si="1"/>
        <v>0</v>
      </c>
      <c r="X24" s="262">
        <f t="shared" si="2"/>
        <v>0</v>
      </c>
      <c r="Y24" s="262">
        <f>W24*5.85</f>
        <v>0</v>
      </c>
      <c r="Z24" s="305">
        <f t="shared" si="5"/>
        <v>0</v>
      </c>
    </row>
    <row r="25" ht="99.75" customHeight="1">
      <c r="B25" s="303" t="s">
        <v>305</v>
      </c>
      <c r="C25" s="304"/>
      <c r="D25" s="273">
        <v>2.0</v>
      </c>
      <c r="E25" s="273" t="s">
        <v>306</v>
      </c>
      <c r="F25" s="246">
        <v>213.0</v>
      </c>
      <c r="G25" s="359">
        <v>1.57</v>
      </c>
      <c r="H25" s="247">
        <v>335.0</v>
      </c>
      <c r="I25" s="377"/>
      <c r="J25" s="378"/>
      <c r="K25" s="379"/>
      <c r="L25" s="380"/>
      <c r="M25" s="392"/>
      <c r="N25" s="382"/>
      <c r="O25" s="383"/>
      <c r="P25" s="384"/>
      <c r="Q25" s="385"/>
      <c r="R25" s="386"/>
      <c r="S25" s="387"/>
      <c r="T25" s="388"/>
      <c r="U25" s="389"/>
      <c r="V25" s="390"/>
      <c r="W25" s="262">
        <f t="shared" si="1"/>
        <v>0</v>
      </c>
      <c r="X25" s="262">
        <f t="shared" si="2"/>
        <v>0</v>
      </c>
      <c r="Y25" s="262">
        <f>W25*3.31</f>
        <v>0</v>
      </c>
      <c r="Z25" s="305">
        <f t="shared" si="5"/>
        <v>0</v>
      </c>
    </row>
    <row r="26" ht="99.75" customHeight="1">
      <c r="B26" s="303" t="s">
        <v>307</v>
      </c>
      <c r="C26" s="304"/>
      <c r="D26" s="273">
        <v>2.0</v>
      </c>
      <c r="E26" s="273" t="s">
        <v>308</v>
      </c>
      <c r="F26" s="246">
        <v>275.0</v>
      </c>
      <c r="G26" s="359">
        <v>1.57</v>
      </c>
      <c r="H26" s="247">
        <v>435.0</v>
      </c>
      <c r="I26" s="377"/>
      <c r="J26" s="378"/>
      <c r="K26" s="379"/>
      <c r="L26" s="380"/>
      <c r="M26" s="392"/>
      <c r="N26" s="382"/>
      <c r="O26" s="383"/>
      <c r="P26" s="384"/>
      <c r="Q26" s="385"/>
      <c r="R26" s="386"/>
      <c r="S26" s="387"/>
      <c r="T26" s="388"/>
      <c r="U26" s="389"/>
      <c r="V26" s="390"/>
      <c r="W26" s="262">
        <f t="shared" si="1"/>
        <v>0</v>
      </c>
      <c r="X26" s="262">
        <f t="shared" si="2"/>
        <v>0</v>
      </c>
      <c r="Y26" s="262">
        <f>W26*4.27</f>
        <v>0</v>
      </c>
      <c r="Z26" s="305">
        <f t="shared" si="5"/>
        <v>0</v>
      </c>
    </row>
    <row r="27" ht="99.75" customHeight="1">
      <c r="B27" s="303" t="s">
        <v>309</v>
      </c>
      <c r="C27" s="304"/>
      <c r="D27" s="273">
        <v>2.0</v>
      </c>
      <c r="E27" s="273" t="s">
        <v>310</v>
      </c>
      <c r="F27" s="246">
        <v>265.0</v>
      </c>
      <c r="G27" s="359">
        <v>1.57</v>
      </c>
      <c r="H27" s="247">
        <v>420.0</v>
      </c>
      <c r="I27" s="377"/>
      <c r="J27" s="378"/>
      <c r="K27" s="379"/>
      <c r="L27" s="380"/>
      <c r="M27" s="392"/>
      <c r="N27" s="382"/>
      <c r="O27" s="383"/>
      <c r="P27" s="384"/>
      <c r="Q27" s="385"/>
      <c r="R27" s="386"/>
      <c r="S27" s="387"/>
      <c r="T27" s="388"/>
      <c r="U27" s="389"/>
      <c r="V27" s="390"/>
      <c r="W27" s="262">
        <f t="shared" si="1"/>
        <v>0</v>
      </c>
      <c r="X27" s="262">
        <f t="shared" si="2"/>
        <v>0</v>
      </c>
      <c r="Y27" s="262">
        <f>W27*4.24</f>
        <v>0</v>
      </c>
      <c r="Z27" s="305">
        <f t="shared" si="5"/>
        <v>0</v>
      </c>
    </row>
    <row r="28" ht="99.75" customHeight="1">
      <c r="B28" s="306" t="s">
        <v>311</v>
      </c>
      <c r="C28" s="307"/>
      <c r="D28" s="225">
        <v>2.0</v>
      </c>
      <c r="E28" s="225" t="s">
        <v>312</v>
      </c>
      <c r="F28" s="246">
        <v>203.0</v>
      </c>
      <c r="G28" s="359">
        <v>1.57</v>
      </c>
      <c r="H28" s="247">
        <v>320.0</v>
      </c>
      <c r="I28" s="393"/>
      <c r="J28" s="394"/>
      <c r="K28" s="395"/>
      <c r="L28" s="396"/>
      <c r="M28" s="397"/>
      <c r="N28" s="398"/>
      <c r="O28" s="399"/>
      <c r="P28" s="400"/>
      <c r="Q28" s="401"/>
      <c r="R28" s="402"/>
      <c r="S28" s="403"/>
      <c r="T28" s="404"/>
      <c r="U28" s="405"/>
      <c r="V28" s="406"/>
      <c r="W28" s="322">
        <f t="shared" si="1"/>
        <v>0</v>
      </c>
      <c r="X28" s="322">
        <f t="shared" si="2"/>
        <v>0</v>
      </c>
      <c r="Y28" s="322">
        <f>W28*3.14</f>
        <v>0</v>
      </c>
      <c r="Z28" s="323">
        <f t="shared" si="5"/>
        <v>0</v>
      </c>
    </row>
    <row r="29" ht="15.75" customHeight="1">
      <c r="B29" s="407"/>
      <c r="C29" s="407"/>
      <c r="D29" s="407"/>
      <c r="E29" s="407"/>
      <c r="F29" s="212"/>
      <c r="G29" s="407"/>
      <c r="H29" s="212"/>
      <c r="I29" s="279">
        <f t="shared" ref="I29:K29" si="7">SUM(I6:I28)</f>
        <v>0</v>
      </c>
      <c r="J29" s="279">
        <f t="shared" si="7"/>
        <v>0</v>
      </c>
      <c r="K29" s="279">
        <f t="shared" si="7"/>
        <v>0</v>
      </c>
      <c r="L29" s="279">
        <f>+SUM(L6:L28)</f>
        <v>0</v>
      </c>
      <c r="M29" s="279">
        <f t="shared" ref="M29:Z29" si="8">SUM(M6:M28)</f>
        <v>0</v>
      </c>
      <c r="N29" s="279">
        <f t="shared" si="8"/>
        <v>0</v>
      </c>
      <c r="O29" s="279">
        <f t="shared" si="8"/>
        <v>0</v>
      </c>
      <c r="P29" s="279">
        <f t="shared" si="8"/>
        <v>0</v>
      </c>
      <c r="Q29" s="279">
        <f t="shared" si="8"/>
        <v>0</v>
      </c>
      <c r="R29" s="279">
        <f t="shared" si="8"/>
        <v>0</v>
      </c>
      <c r="S29" s="279">
        <f t="shared" si="8"/>
        <v>0</v>
      </c>
      <c r="T29" s="279">
        <f t="shared" si="8"/>
        <v>0</v>
      </c>
      <c r="U29" s="279">
        <f t="shared" si="8"/>
        <v>0</v>
      </c>
      <c r="V29" s="279">
        <f t="shared" si="8"/>
        <v>0</v>
      </c>
      <c r="W29" s="279">
        <f t="shared" si="8"/>
        <v>0</v>
      </c>
      <c r="X29" s="279">
        <f t="shared" si="8"/>
        <v>0</v>
      </c>
      <c r="Y29" s="279">
        <f t="shared" si="8"/>
        <v>0</v>
      </c>
      <c r="Z29" s="280">
        <f t="shared" si="8"/>
        <v>0</v>
      </c>
    </row>
    <row r="30" ht="15.75" customHeight="1">
      <c r="F30" s="1"/>
      <c r="H30" s="1"/>
      <c r="Z30" s="36"/>
    </row>
    <row r="31" ht="15.75" customHeight="1">
      <c r="F31" s="1"/>
      <c r="H31" s="1"/>
      <c r="Z31" s="36"/>
    </row>
    <row r="32" ht="15.75" customHeight="1">
      <c r="F32" s="1"/>
      <c r="H32" s="1"/>
      <c r="Z32" s="36"/>
    </row>
    <row r="33" ht="15.75" customHeight="1">
      <c r="F33" s="1"/>
      <c r="H33" s="1"/>
      <c r="Z33" s="36"/>
    </row>
    <row r="34" ht="15.75" customHeight="1">
      <c r="F34" s="1"/>
      <c r="H34" s="1"/>
      <c r="Z34" s="36"/>
    </row>
    <row r="35" ht="15.75" customHeight="1">
      <c r="F35" s="1"/>
      <c r="H35" s="1"/>
      <c r="Z35" s="36"/>
    </row>
    <row r="36" ht="15.75" customHeight="1">
      <c r="F36" s="1"/>
      <c r="H36" s="1"/>
      <c r="Z36" s="36"/>
    </row>
    <row r="37" ht="15.75" customHeight="1">
      <c r="F37" s="1"/>
      <c r="H37" s="1"/>
      <c r="Z37" s="36"/>
    </row>
    <row r="38" ht="15.75" customHeight="1">
      <c r="F38" s="1"/>
      <c r="H38" s="1"/>
      <c r="Z38" s="36"/>
    </row>
    <row r="39" ht="15.75" customHeight="1">
      <c r="F39" s="1"/>
      <c r="H39" s="1"/>
      <c r="Z39" s="36"/>
    </row>
    <row r="40" ht="15.75" customHeight="1">
      <c r="F40" s="1"/>
      <c r="H40" s="1"/>
      <c r="Z40" s="36"/>
    </row>
    <row r="41" ht="15.75" customHeight="1">
      <c r="F41" s="1"/>
      <c r="H41" s="1"/>
      <c r="Z41" s="36"/>
    </row>
    <row r="42" ht="15.75" customHeight="1">
      <c r="F42" s="1"/>
      <c r="H42" s="1"/>
      <c r="Z42" s="36"/>
    </row>
    <row r="43" ht="15.75" customHeight="1">
      <c r="F43" s="1"/>
      <c r="H43" s="1"/>
      <c r="Z43" s="36"/>
    </row>
    <row r="44" ht="15.75" customHeight="1">
      <c r="F44" s="1"/>
      <c r="H44" s="1"/>
      <c r="Z44" s="36"/>
    </row>
    <row r="45" ht="15.75" customHeight="1">
      <c r="F45" s="1"/>
      <c r="H45" s="1"/>
      <c r="Z45" s="36"/>
    </row>
    <row r="46" ht="15.75" customHeight="1">
      <c r="F46" s="1"/>
      <c r="H46" s="1"/>
      <c r="Z46" s="36"/>
    </row>
    <row r="47" ht="15.75" customHeight="1">
      <c r="F47" s="1"/>
      <c r="H47" s="1"/>
      <c r="Z47" s="36"/>
    </row>
    <row r="48" ht="15.75" customHeight="1">
      <c r="F48" s="1"/>
      <c r="H48" s="1"/>
      <c r="Z48" s="36"/>
    </row>
    <row r="49" ht="15.75" customHeight="1">
      <c r="F49" s="1"/>
      <c r="H49" s="1"/>
      <c r="Z49" s="36"/>
    </row>
    <row r="50" ht="15.75" customHeight="1">
      <c r="F50" s="1"/>
      <c r="H50" s="1"/>
      <c r="Z50" s="36"/>
    </row>
    <row r="51" ht="15.75" customHeight="1">
      <c r="F51" s="1"/>
      <c r="H51" s="1"/>
      <c r="Z51" s="36"/>
    </row>
    <row r="52" ht="15.75" customHeight="1">
      <c r="F52" s="1"/>
      <c r="H52" s="1"/>
      <c r="Z52" s="36"/>
    </row>
    <row r="53" ht="15.75" customHeight="1">
      <c r="F53" s="1"/>
      <c r="H53" s="1"/>
      <c r="Z53" s="36"/>
    </row>
    <row r="54" ht="15.75" customHeight="1">
      <c r="F54" s="1"/>
      <c r="H54" s="1"/>
      <c r="Z54" s="36"/>
    </row>
    <row r="55" ht="15.75" customHeight="1">
      <c r="F55" s="1"/>
      <c r="H55" s="1"/>
      <c r="Z55" s="36"/>
    </row>
    <row r="56" ht="15.75" customHeight="1">
      <c r="F56" s="1"/>
      <c r="H56" s="1"/>
      <c r="Z56" s="36"/>
    </row>
    <row r="57" ht="15.75" customHeight="1">
      <c r="F57" s="1"/>
      <c r="H57" s="1"/>
      <c r="Z57" s="36"/>
    </row>
    <row r="58" ht="15.75" customHeight="1">
      <c r="F58" s="1"/>
      <c r="H58" s="1"/>
      <c r="Z58" s="36"/>
    </row>
    <row r="59" ht="15.75" customHeight="1">
      <c r="F59" s="1"/>
      <c r="H59" s="1"/>
      <c r="Z59" s="36"/>
    </row>
    <row r="60" ht="15.75" customHeight="1">
      <c r="F60" s="1"/>
      <c r="H60" s="1"/>
      <c r="Z60" s="36"/>
    </row>
    <row r="61" ht="15.75" customHeight="1">
      <c r="F61" s="1"/>
      <c r="H61" s="1"/>
      <c r="Z61" s="36"/>
    </row>
    <row r="62" ht="15.75" customHeight="1">
      <c r="F62" s="1"/>
      <c r="H62" s="1"/>
      <c r="Z62" s="36"/>
    </row>
    <row r="63" ht="15.75" customHeight="1">
      <c r="F63" s="1"/>
      <c r="H63" s="1"/>
      <c r="Z63" s="36"/>
    </row>
    <row r="64" ht="15.75" customHeight="1">
      <c r="F64" s="1"/>
      <c r="H64" s="1"/>
      <c r="Z64" s="36"/>
    </row>
    <row r="65" ht="15.75" customHeight="1">
      <c r="F65" s="1"/>
      <c r="H65" s="1"/>
      <c r="Z65" s="36"/>
    </row>
    <row r="66" ht="15.75" customHeight="1">
      <c r="F66" s="1"/>
      <c r="H66" s="1"/>
      <c r="Z66" s="36"/>
    </row>
    <row r="67" ht="15.75" customHeight="1">
      <c r="F67" s="1"/>
      <c r="H67" s="1"/>
      <c r="Z67" s="36"/>
    </row>
    <row r="68" ht="15.75" customHeight="1">
      <c r="F68" s="1"/>
      <c r="H68" s="1"/>
      <c r="Z68" s="36"/>
    </row>
    <row r="69" ht="15.75" customHeight="1">
      <c r="F69" s="1"/>
      <c r="H69" s="1"/>
      <c r="Z69" s="36"/>
    </row>
    <row r="70" ht="15.75" customHeight="1">
      <c r="F70" s="1"/>
      <c r="H70" s="1"/>
      <c r="Z70" s="36"/>
    </row>
    <row r="71" ht="15.75" customHeight="1">
      <c r="F71" s="1"/>
      <c r="H71" s="1"/>
      <c r="Z71" s="36"/>
    </row>
    <row r="72" ht="15.75" customHeight="1">
      <c r="F72" s="1"/>
      <c r="H72" s="1"/>
      <c r="Z72" s="36"/>
    </row>
    <row r="73" ht="15.75" customHeight="1">
      <c r="F73" s="1"/>
      <c r="H73" s="1"/>
      <c r="Z73" s="36"/>
    </row>
    <row r="74" ht="15.75" customHeight="1">
      <c r="F74" s="1"/>
      <c r="H74" s="1"/>
      <c r="Z74" s="36"/>
    </row>
    <row r="75" ht="15.75" customHeight="1">
      <c r="F75" s="1"/>
      <c r="H75" s="1"/>
      <c r="Z75" s="36"/>
    </row>
    <row r="76" ht="15.75" customHeight="1">
      <c r="F76" s="1"/>
      <c r="H76" s="1"/>
      <c r="Z76" s="36"/>
    </row>
    <row r="77" ht="15.75" customHeight="1">
      <c r="F77" s="1"/>
      <c r="H77" s="1"/>
      <c r="Z77" s="36"/>
    </row>
    <row r="78" ht="15.75" customHeight="1">
      <c r="F78" s="1"/>
      <c r="H78" s="1"/>
      <c r="Z78" s="36"/>
    </row>
    <row r="79" ht="15.75" customHeight="1">
      <c r="F79" s="1"/>
      <c r="H79" s="1"/>
      <c r="Z79" s="36"/>
    </row>
    <row r="80" ht="15.75" customHeight="1">
      <c r="F80" s="1"/>
      <c r="H80" s="1"/>
      <c r="Z80" s="36"/>
    </row>
    <row r="81" ht="15.75" customHeight="1">
      <c r="F81" s="1"/>
      <c r="H81" s="1"/>
      <c r="Z81" s="36"/>
    </row>
    <row r="82" ht="15.75" customHeight="1">
      <c r="F82" s="1"/>
      <c r="H82" s="1"/>
      <c r="Z82" s="36"/>
    </row>
    <row r="83" ht="15.75" customHeight="1">
      <c r="F83" s="1"/>
      <c r="H83" s="1"/>
      <c r="Z83" s="36"/>
    </row>
    <row r="84" ht="15.75" customHeight="1">
      <c r="F84" s="1"/>
      <c r="H84" s="1"/>
      <c r="Z84" s="36"/>
    </row>
    <row r="85" ht="15.75" customHeight="1">
      <c r="F85" s="1"/>
      <c r="H85" s="1"/>
      <c r="Z85" s="36"/>
    </row>
    <row r="86" ht="15.75" customHeight="1">
      <c r="F86" s="1"/>
      <c r="H86" s="1"/>
      <c r="Z86" s="36"/>
    </row>
    <row r="87" ht="15.75" customHeight="1">
      <c r="F87" s="1"/>
      <c r="H87" s="1"/>
      <c r="Z87" s="36"/>
    </row>
    <row r="88" ht="15.75" customHeight="1">
      <c r="F88" s="1"/>
      <c r="H88" s="1"/>
      <c r="Z88" s="36"/>
    </row>
    <row r="89" ht="15.75" customHeight="1">
      <c r="F89" s="1"/>
      <c r="H89" s="1"/>
      <c r="Z89" s="36"/>
    </row>
    <row r="90" ht="15.75" customHeight="1">
      <c r="F90" s="1"/>
      <c r="H90" s="1"/>
      <c r="Z90" s="36"/>
    </row>
    <row r="91" ht="15.75" customHeight="1">
      <c r="F91" s="1"/>
      <c r="H91" s="1"/>
      <c r="Z91" s="36"/>
    </row>
    <row r="92" ht="15.75" customHeight="1">
      <c r="F92" s="1"/>
      <c r="H92" s="1"/>
      <c r="Z92" s="36"/>
    </row>
    <row r="93" ht="15.75" customHeight="1">
      <c r="F93" s="1"/>
      <c r="H93" s="1"/>
      <c r="Z93" s="36"/>
    </row>
    <row r="94" ht="15.75" customHeight="1">
      <c r="F94" s="1"/>
      <c r="H94" s="1"/>
      <c r="Z94" s="36"/>
    </row>
    <row r="95" ht="15.75" customHeight="1">
      <c r="F95" s="1"/>
      <c r="H95" s="1"/>
      <c r="Z95" s="36"/>
    </row>
    <row r="96" ht="15.75" customHeight="1">
      <c r="F96" s="1"/>
      <c r="H96" s="1"/>
      <c r="Z96" s="36"/>
    </row>
    <row r="97" ht="15.75" customHeight="1">
      <c r="F97" s="1"/>
      <c r="H97" s="1"/>
      <c r="Z97" s="36"/>
    </row>
    <row r="98" ht="15.75" customHeight="1">
      <c r="F98" s="1"/>
      <c r="H98" s="1"/>
      <c r="Z98" s="36"/>
    </row>
    <row r="99" ht="15.75" customHeight="1">
      <c r="F99" s="1"/>
      <c r="H99" s="1"/>
      <c r="Z99" s="36"/>
    </row>
    <row r="100" ht="15.75" customHeight="1">
      <c r="F100" s="1"/>
      <c r="H100" s="1"/>
      <c r="Z100" s="36"/>
    </row>
    <row r="101" ht="15.75" customHeight="1">
      <c r="F101" s="1"/>
      <c r="H101" s="1"/>
      <c r="Z101" s="36"/>
    </row>
    <row r="102" ht="15.75" customHeight="1">
      <c r="F102" s="1"/>
      <c r="H102" s="1"/>
      <c r="Z102" s="36"/>
    </row>
    <row r="103" ht="15.75" customHeight="1">
      <c r="F103" s="1"/>
      <c r="H103" s="1"/>
      <c r="Z103" s="36"/>
    </row>
    <row r="104" ht="15.75" customHeight="1">
      <c r="F104" s="1"/>
      <c r="H104" s="1"/>
      <c r="Z104" s="36"/>
    </row>
    <row r="105" ht="15.75" customHeight="1">
      <c r="F105" s="1"/>
      <c r="H105" s="1"/>
      <c r="Z105" s="36"/>
    </row>
    <row r="106" ht="15.75" customHeight="1">
      <c r="F106" s="1"/>
      <c r="H106" s="1"/>
      <c r="Z106" s="36"/>
    </row>
    <row r="107" ht="15.75" customHeight="1">
      <c r="F107" s="1"/>
      <c r="H107" s="1"/>
      <c r="Z107" s="36"/>
    </row>
    <row r="108" ht="15.75" customHeight="1">
      <c r="F108" s="1"/>
      <c r="H108" s="1"/>
      <c r="Z108" s="36"/>
    </row>
    <row r="109" ht="15.75" customHeight="1">
      <c r="F109" s="1"/>
      <c r="H109" s="1"/>
      <c r="Z109" s="36"/>
    </row>
    <row r="110" ht="15.75" customHeight="1">
      <c r="F110" s="1"/>
      <c r="H110" s="1"/>
      <c r="Z110" s="36"/>
    </row>
    <row r="111" ht="15.75" customHeight="1">
      <c r="F111" s="1"/>
      <c r="H111" s="1"/>
      <c r="Z111" s="36"/>
    </row>
    <row r="112" ht="15.75" customHeight="1">
      <c r="F112" s="1"/>
      <c r="H112" s="1"/>
      <c r="Z112" s="36"/>
    </row>
    <row r="113" ht="15.75" customHeight="1">
      <c r="F113" s="1"/>
      <c r="H113" s="1"/>
      <c r="Z113" s="36"/>
    </row>
    <row r="114" ht="15.75" customHeight="1">
      <c r="F114" s="1"/>
      <c r="H114" s="1"/>
      <c r="Z114" s="36"/>
    </row>
    <row r="115" ht="15.75" customHeight="1">
      <c r="F115" s="1"/>
      <c r="H115" s="1"/>
      <c r="Z115" s="36"/>
    </row>
    <row r="116" ht="15.75" customHeight="1">
      <c r="F116" s="1"/>
      <c r="H116" s="1"/>
      <c r="Z116" s="36"/>
    </row>
    <row r="117" ht="15.75" customHeight="1">
      <c r="F117" s="1"/>
      <c r="H117" s="1"/>
      <c r="Z117" s="36"/>
    </row>
    <row r="118" ht="15.75" customHeight="1">
      <c r="F118" s="1"/>
      <c r="H118" s="1"/>
      <c r="Z118" s="36"/>
    </row>
    <row r="119" ht="15.75" customHeight="1">
      <c r="F119" s="1"/>
      <c r="H119" s="1"/>
      <c r="Z119" s="36"/>
    </row>
    <row r="120" ht="15.75" customHeight="1">
      <c r="F120" s="1"/>
      <c r="H120" s="1"/>
      <c r="Z120" s="36"/>
    </row>
    <row r="121" ht="15.75" customHeight="1">
      <c r="F121" s="1"/>
      <c r="H121" s="1"/>
      <c r="Z121" s="36"/>
    </row>
    <row r="122" ht="15.75" customHeight="1">
      <c r="F122" s="1"/>
      <c r="H122" s="1"/>
      <c r="Z122" s="36"/>
    </row>
    <row r="123" ht="15.75" customHeight="1">
      <c r="F123" s="1"/>
      <c r="H123" s="1"/>
      <c r="Z123" s="36"/>
    </row>
    <row r="124" ht="15.75" customHeight="1">
      <c r="F124" s="1"/>
      <c r="H124" s="1"/>
      <c r="Z124" s="36"/>
    </row>
    <row r="125" ht="15.75" customHeight="1">
      <c r="F125" s="1"/>
      <c r="H125" s="1"/>
      <c r="Z125" s="36"/>
    </row>
    <row r="126" ht="15.75" customHeight="1">
      <c r="F126" s="1"/>
      <c r="H126" s="1"/>
      <c r="Z126" s="36"/>
    </row>
    <row r="127" ht="15.75" customHeight="1">
      <c r="F127" s="1"/>
      <c r="H127" s="1"/>
      <c r="Z127" s="36"/>
    </row>
    <row r="128" ht="15.75" customHeight="1">
      <c r="F128" s="1"/>
      <c r="H128" s="1"/>
      <c r="Z128" s="36"/>
    </row>
    <row r="129" ht="15.75" customHeight="1">
      <c r="F129" s="1"/>
      <c r="H129" s="1"/>
      <c r="Z129" s="36"/>
    </row>
    <row r="130" ht="15.75" customHeight="1">
      <c r="F130" s="1"/>
      <c r="H130" s="1"/>
      <c r="Z130" s="36"/>
    </row>
    <row r="131" ht="15.75" customHeight="1">
      <c r="F131" s="1"/>
      <c r="H131" s="1"/>
      <c r="Z131" s="36"/>
    </row>
    <row r="132" ht="15.75" customHeight="1">
      <c r="F132" s="1"/>
      <c r="H132" s="1"/>
      <c r="Z132" s="36"/>
    </row>
    <row r="133" ht="15.75" customHeight="1">
      <c r="F133" s="1"/>
      <c r="H133" s="1"/>
      <c r="Z133" s="36"/>
    </row>
    <row r="134" ht="15.75" customHeight="1">
      <c r="F134" s="1"/>
      <c r="H134" s="1"/>
      <c r="Z134" s="36"/>
    </row>
    <row r="135" ht="15.75" customHeight="1">
      <c r="F135" s="1"/>
      <c r="H135" s="1"/>
      <c r="Z135" s="36"/>
    </row>
    <row r="136" ht="15.75" customHeight="1">
      <c r="F136" s="1"/>
      <c r="H136" s="1"/>
      <c r="Z136" s="36"/>
    </row>
    <row r="137" ht="15.75" customHeight="1">
      <c r="F137" s="1"/>
      <c r="H137" s="1"/>
      <c r="Z137" s="36"/>
    </row>
    <row r="138" ht="15.75" customHeight="1">
      <c r="F138" s="1"/>
      <c r="H138" s="1"/>
      <c r="Z138" s="36"/>
    </row>
    <row r="139" ht="15.75" customHeight="1">
      <c r="F139" s="1"/>
      <c r="H139" s="1"/>
      <c r="Z139" s="36"/>
    </row>
    <row r="140" ht="15.75" customHeight="1">
      <c r="F140" s="1"/>
      <c r="H140" s="1"/>
      <c r="Z140" s="36"/>
    </row>
    <row r="141" ht="15.75" customHeight="1">
      <c r="F141" s="1"/>
      <c r="H141" s="1"/>
      <c r="Z141" s="36"/>
    </row>
    <row r="142" ht="15.75" customHeight="1">
      <c r="F142" s="1"/>
      <c r="H142" s="1"/>
      <c r="Z142" s="36"/>
    </row>
    <row r="143" ht="15.75" customHeight="1">
      <c r="F143" s="1"/>
      <c r="H143" s="1"/>
      <c r="Z143" s="36"/>
    </row>
    <row r="144" ht="15.75" customHeight="1">
      <c r="F144" s="1"/>
      <c r="H144" s="1"/>
      <c r="Z144" s="36"/>
    </row>
    <row r="145" ht="15.75" customHeight="1">
      <c r="F145" s="1"/>
      <c r="H145" s="1"/>
      <c r="Z145" s="36"/>
    </row>
    <row r="146" ht="15.75" customHeight="1">
      <c r="F146" s="1"/>
      <c r="H146" s="1"/>
      <c r="Z146" s="36"/>
    </row>
    <row r="147" ht="15.75" customHeight="1">
      <c r="F147" s="1"/>
      <c r="H147" s="1"/>
      <c r="Z147" s="36"/>
    </row>
    <row r="148" ht="15.75" customHeight="1">
      <c r="F148" s="1"/>
      <c r="H148" s="1"/>
      <c r="Z148" s="36"/>
    </row>
    <row r="149" ht="15.75" customHeight="1">
      <c r="F149" s="1"/>
      <c r="H149" s="1"/>
      <c r="Z149" s="36"/>
    </row>
    <row r="150" ht="15.75" customHeight="1">
      <c r="F150" s="1"/>
      <c r="H150" s="1"/>
      <c r="Z150" s="36"/>
    </row>
    <row r="151" ht="15.75" customHeight="1">
      <c r="F151" s="1"/>
      <c r="H151" s="1"/>
      <c r="Z151" s="36"/>
    </row>
    <row r="152" ht="15.75" customHeight="1">
      <c r="F152" s="1"/>
      <c r="H152" s="1"/>
      <c r="Z152" s="36"/>
    </row>
    <row r="153" ht="15.75" customHeight="1">
      <c r="F153" s="1"/>
      <c r="H153" s="1"/>
      <c r="Z153" s="36"/>
    </row>
    <row r="154" ht="15.75" customHeight="1">
      <c r="F154" s="1"/>
      <c r="H154" s="1"/>
      <c r="Z154" s="36"/>
    </row>
    <row r="155" ht="15.75" customHeight="1">
      <c r="F155" s="1"/>
      <c r="H155" s="1"/>
      <c r="Z155" s="36"/>
    </row>
    <row r="156" ht="15.75" customHeight="1">
      <c r="F156" s="1"/>
      <c r="H156" s="1"/>
      <c r="Z156" s="36"/>
    </row>
    <row r="157" ht="15.75" customHeight="1">
      <c r="F157" s="1"/>
      <c r="H157" s="1"/>
      <c r="Z157" s="36"/>
    </row>
    <row r="158" ht="15.75" customHeight="1">
      <c r="F158" s="1"/>
      <c r="H158" s="1"/>
      <c r="Z158" s="36"/>
    </row>
    <row r="159" ht="15.75" customHeight="1">
      <c r="F159" s="1"/>
      <c r="H159" s="1"/>
      <c r="Z159" s="36"/>
    </row>
    <row r="160" ht="15.75" customHeight="1">
      <c r="F160" s="1"/>
      <c r="H160" s="1"/>
      <c r="Z160" s="36"/>
    </row>
    <row r="161" ht="15.75" customHeight="1">
      <c r="F161" s="1"/>
      <c r="H161" s="1"/>
      <c r="Z161" s="36"/>
    </row>
    <row r="162" ht="15.75" customHeight="1">
      <c r="F162" s="1"/>
      <c r="H162" s="1"/>
      <c r="Z162" s="36"/>
    </row>
    <row r="163" ht="15.75" customHeight="1">
      <c r="F163" s="1"/>
      <c r="H163" s="1"/>
      <c r="Z163" s="36"/>
    </row>
    <row r="164" ht="15.75" customHeight="1">
      <c r="F164" s="1"/>
      <c r="H164" s="1"/>
      <c r="Z164" s="36"/>
    </row>
    <row r="165" ht="15.75" customHeight="1">
      <c r="F165" s="1"/>
      <c r="H165" s="1"/>
      <c r="Z165" s="36"/>
    </row>
    <row r="166" ht="15.75" customHeight="1">
      <c r="F166" s="1"/>
      <c r="H166" s="1"/>
      <c r="Z166" s="36"/>
    </row>
    <row r="167" ht="15.75" customHeight="1">
      <c r="F167" s="1"/>
      <c r="H167" s="1"/>
      <c r="Z167" s="36"/>
    </row>
    <row r="168" ht="15.75" customHeight="1">
      <c r="F168" s="1"/>
      <c r="H168" s="1"/>
      <c r="Z168" s="36"/>
    </row>
    <row r="169" ht="15.75" customHeight="1">
      <c r="F169" s="1"/>
      <c r="H169" s="1"/>
      <c r="Z169" s="36"/>
    </row>
    <row r="170" ht="15.75" customHeight="1">
      <c r="F170" s="1"/>
      <c r="H170" s="1"/>
      <c r="Z170" s="36"/>
    </row>
    <row r="171" ht="15.75" customHeight="1">
      <c r="F171" s="1"/>
      <c r="H171" s="1"/>
      <c r="Z171" s="36"/>
    </row>
    <row r="172" ht="15.75" customHeight="1">
      <c r="F172" s="1"/>
      <c r="H172" s="1"/>
      <c r="Z172" s="36"/>
    </row>
    <row r="173" ht="15.75" customHeight="1">
      <c r="F173" s="1"/>
      <c r="H173" s="1"/>
      <c r="Z173" s="36"/>
    </row>
    <row r="174" ht="15.75" customHeight="1">
      <c r="F174" s="1"/>
      <c r="H174" s="1"/>
      <c r="Z174" s="36"/>
    </row>
    <row r="175" ht="15.75" customHeight="1">
      <c r="F175" s="1"/>
      <c r="H175" s="1"/>
      <c r="Z175" s="36"/>
    </row>
    <row r="176" ht="15.75" customHeight="1">
      <c r="F176" s="1"/>
      <c r="H176" s="1"/>
      <c r="Z176" s="36"/>
    </row>
    <row r="177" ht="15.75" customHeight="1">
      <c r="F177" s="1"/>
      <c r="H177" s="1"/>
      <c r="Z177" s="36"/>
    </row>
    <row r="178" ht="15.75" customHeight="1">
      <c r="F178" s="1"/>
      <c r="H178" s="1"/>
      <c r="Z178" s="36"/>
    </row>
    <row r="179" ht="15.75" customHeight="1">
      <c r="F179" s="1"/>
      <c r="H179" s="1"/>
      <c r="Z179" s="36"/>
    </row>
    <row r="180" ht="15.75" customHeight="1">
      <c r="F180" s="1"/>
      <c r="H180" s="1"/>
      <c r="Z180" s="36"/>
    </row>
    <row r="181" ht="15.75" customHeight="1">
      <c r="F181" s="1"/>
      <c r="H181" s="1"/>
      <c r="Z181" s="36"/>
    </row>
    <row r="182" ht="15.75" customHeight="1">
      <c r="F182" s="1"/>
      <c r="H182" s="1"/>
      <c r="Z182" s="36"/>
    </row>
    <row r="183" ht="15.75" customHeight="1">
      <c r="F183" s="1"/>
      <c r="H183" s="1"/>
      <c r="Z183" s="36"/>
    </row>
    <row r="184" ht="15.75" customHeight="1">
      <c r="F184" s="1"/>
      <c r="H184" s="1"/>
      <c r="Z184" s="36"/>
    </row>
    <row r="185" ht="15.75" customHeight="1">
      <c r="F185" s="1"/>
      <c r="H185" s="1"/>
      <c r="Z185" s="36"/>
    </row>
    <row r="186" ht="15.75" customHeight="1">
      <c r="F186" s="1"/>
      <c r="H186" s="1"/>
      <c r="Z186" s="36"/>
    </row>
    <row r="187" ht="15.75" customHeight="1">
      <c r="F187" s="1"/>
      <c r="H187" s="1"/>
      <c r="Z187" s="36"/>
    </row>
    <row r="188" ht="15.75" customHeight="1">
      <c r="F188" s="1"/>
      <c r="H188" s="1"/>
      <c r="Z188" s="36"/>
    </row>
    <row r="189" ht="15.75" customHeight="1">
      <c r="F189" s="1"/>
      <c r="H189" s="1"/>
      <c r="Z189" s="36"/>
    </row>
    <row r="190" ht="15.75" customHeight="1">
      <c r="F190" s="1"/>
      <c r="H190" s="1"/>
      <c r="Z190" s="36"/>
    </row>
    <row r="191" ht="15.75" customHeight="1">
      <c r="F191" s="1"/>
      <c r="H191" s="1"/>
      <c r="Z191" s="36"/>
    </row>
    <row r="192" ht="15.75" customHeight="1">
      <c r="F192" s="1"/>
      <c r="H192" s="1"/>
      <c r="Z192" s="36"/>
    </row>
    <row r="193" ht="15.75" customHeight="1">
      <c r="F193" s="1"/>
      <c r="H193" s="1"/>
      <c r="Z193" s="36"/>
    </row>
    <row r="194" ht="15.75" customHeight="1">
      <c r="F194" s="1"/>
      <c r="H194" s="1"/>
      <c r="Z194" s="36"/>
    </row>
    <row r="195" ht="15.75" customHeight="1">
      <c r="F195" s="1"/>
      <c r="H195" s="1"/>
      <c r="Z195" s="36"/>
    </row>
    <row r="196" ht="15.75" customHeight="1">
      <c r="F196" s="1"/>
      <c r="H196" s="1"/>
      <c r="Z196" s="36"/>
    </row>
    <row r="197" ht="15.75" customHeight="1">
      <c r="F197" s="1"/>
      <c r="H197" s="1"/>
      <c r="Z197" s="36"/>
    </row>
    <row r="198" ht="15.75" customHeight="1">
      <c r="F198" s="1"/>
      <c r="H198" s="1"/>
      <c r="Z198" s="36"/>
    </row>
    <row r="199" ht="15.75" customHeight="1">
      <c r="F199" s="1"/>
      <c r="H199" s="1"/>
      <c r="Z199" s="36"/>
    </row>
    <row r="200" ht="15.75" customHeight="1">
      <c r="F200" s="1"/>
      <c r="H200" s="1"/>
      <c r="Z200" s="36"/>
    </row>
    <row r="201" ht="15.75" customHeight="1">
      <c r="F201" s="1"/>
      <c r="H201" s="1"/>
      <c r="Z201" s="36"/>
    </row>
    <row r="202" ht="15.75" customHeight="1">
      <c r="F202" s="1"/>
      <c r="H202" s="1"/>
      <c r="Z202" s="36"/>
    </row>
    <row r="203" ht="15.75" customHeight="1">
      <c r="F203" s="1"/>
      <c r="H203" s="1"/>
      <c r="Z203" s="36"/>
    </row>
    <row r="204" ht="15.75" customHeight="1">
      <c r="F204" s="1"/>
      <c r="H204" s="1"/>
      <c r="Z204" s="36"/>
    </row>
    <row r="205" ht="15.75" customHeight="1">
      <c r="F205" s="1"/>
      <c r="H205" s="1"/>
      <c r="Z205" s="36"/>
    </row>
    <row r="206" ht="15.75" customHeight="1">
      <c r="F206" s="1"/>
      <c r="H206" s="1"/>
      <c r="Z206" s="36"/>
    </row>
    <row r="207" ht="15.75" customHeight="1">
      <c r="F207" s="1"/>
      <c r="H207" s="1"/>
      <c r="Z207" s="36"/>
    </row>
    <row r="208" ht="15.75" customHeight="1">
      <c r="F208" s="1"/>
      <c r="H208" s="1"/>
      <c r="Z208" s="36"/>
    </row>
    <row r="209" ht="15.75" customHeight="1">
      <c r="F209" s="1"/>
      <c r="H209" s="1"/>
      <c r="Z209" s="36"/>
    </row>
    <row r="210" ht="15.75" customHeight="1">
      <c r="F210" s="1"/>
      <c r="H210" s="1"/>
      <c r="Z210" s="36"/>
    </row>
    <row r="211" ht="15.75" customHeight="1">
      <c r="F211" s="1"/>
      <c r="H211" s="1"/>
      <c r="Z211" s="36"/>
    </row>
    <row r="212" ht="15.75" customHeight="1">
      <c r="F212" s="1"/>
      <c r="H212" s="1"/>
      <c r="Z212" s="36"/>
    </row>
    <row r="213" ht="15.75" customHeight="1">
      <c r="F213" s="1"/>
      <c r="H213" s="1"/>
      <c r="Z213" s="36"/>
    </row>
    <row r="214" ht="15.75" customHeight="1">
      <c r="F214" s="1"/>
      <c r="H214" s="1"/>
      <c r="Z214" s="36"/>
    </row>
    <row r="215" ht="15.75" customHeight="1">
      <c r="F215" s="1"/>
      <c r="H215" s="1"/>
      <c r="Z215" s="36"/>
    </row>
    <row r="216" ht="15.75" customHeight="1">
      <c r="F216" s="1"/>
      <c r="H216" s="1"/>
      <c r="Z216" s="36"/>
    </row>
    <row r="217" ht="15.75" customHeight="1">
      <c r="F217" s="1"/>
      <c r="H217" s="1"/>
      <c r="Z217" s="36"/>
    </row>
    <row r="218" ht="15.75" customHeight="1">
      <c r="F218" s="1"/>
      <c r="H218" s="1"/>
      <c r="Z218" s="36"/>
    </row>
    <row r="219" ht="15.75" customHeight="1">
      <c r="F219" s="1"/>
      <c r="H219" s="1"/>
      <c r="Z219" s="36"/>
    </row>
    <row r="220" ht="15.75" customHeight="1">
      <c r="F220" s="1"/>
      <c r="H220" s="1"/>
      <c r="Z220" s="36"/>
    </row>
    <row r="221" ht="15.75" customHeight="1">
      <c r="F221" s="1"/>
      <c r="H221" s="1"/>
      <c r="Z221" s="36"/>
    </row>
    <row r="222" ht="15.75" customHeight="1">
      <c r="F222" s="1"/>
      <c r="H222" s="1"/>
      <c r="Z222" s="36"/>
    </row>
    <row r="223" ht="15.75" customHeight="1">
      <c r="F223" s="1"/>
      <c r="H223" s="1"/>
      <c r="Z223" s="36"/>
    </row>
    <row r="224" ht="15.75" customHeight="1">
      <c r="F224" s="1"/>
      <c r="H224" s="1"/>
      <c r="Z224" s="36"/>
    </row>
    <row r="225" ht="15.75" customHeight="1">
      <c r="F225" s="1"/>
      <c r="H225" s="1"/>
      <c r="Z225" s="36"/>
    </row>
    <row r="226" ht="15.75" customHeight="1">
      <c r="F226" s="1"/>
      <c r="H226" s="1"/>
      <c r="Z226" s="36"/>
    </row>
    <row r="227" ht="15.75" customHeight="1">
      <c r="F227" s="1"/>
      <c r="H227" s="1"/>
      <c r="Z227" s="36"/>
    </row>
    <row r="228" ht="15.75" customHeight="1">
      <c r="F228" s="1"/>
      <c r="H228" s="1"/>
      <c r="Z228" s="36"/>
    </row>
    <row r="229" ht="15.75" customHeight="1">
      <c r="F229" s="1"/>
      <c r="H229" s="1"/>
      <c r="Z229" s="36"/>
    </row>
    <row r="230" ht="15.75" customHeight="1">
      <c r="F230" s="36"/>
      <c r="H230" s="36"/>
      <c r="Z230" s="36"/>
    </row>
    <row r="231" ht="15.75" customHeight="1">
      <c r="F231" s="36"/>
      <c r="H231" s="36"/>
      <c r="Z231" s="36"/>
    </row>
    <row r="232" ht="15.75" customHeight="1">
      <c r="F232" s="36"/>
      <c r="H232" s="36"/>
      <c r="Z232" s="36"/>
    </row>
    <row r="233" ht="15.75" customHeight="1">
      <c r="F233" s="36"/>
      <c r="H233" s="36"/>
      <c r="Z233" s="36"/>
    </row>
    <row r="234" ht="15.75" customHeight="1">
      <c r="F234" s="36"/>
      <c r="H234" s="36"/>
      <c r="Z234" s="36"/>
    </row>
    <row r="235" ht="15.75" customHeight="1">
      <c r="F235" s="36"/>
      <c r="H235" s="36"/>
      <c r="Z235" s="36"/>
    </row>
    <row r="236" ht="15.75" customHeight="1">
      <c r="F236" s="36"/>
      <c r="H236" s="36"/>
      <c r="Z236" s="36"/>
    </row>
    <row r="237" ht="15.75" customHeight="1">
      <c r="F237" s="36"/>
      <c r="H237" s="36"/>
      <c r="Z237" s="36"/>
    </row>
    <row r="238" ht="15.75" customHeight="1">
      <c r="F238" s="36"/>
      <c r="H238" s="36"/>
      <c r="Z238" s="36"/>
    </row>
    <row r="239" ht="15.75" customHeight="1">
      <c r="F239" s="36"/>
      <c r="H239" s="36"/>
      <c r="Z239" s="36"/>
    </row>
    <row r="240" ht="15.75" customHeight="1">
      <c r="F240" s="36"/>
      <c r="H240" s="36"/>
      <c r="Z240" s="36"/>
    </row>
    <row r="241" ht="15.75" customHeight="1">
      <c r="F241" s="36"/>
      <c r="H241" s="36"/>
      <c r="Z241" s="36"/>
    </row>
    <row r="242" ht="15.75" customHeight="1">
      <c r="F242" s="36"/>
      <c r="H242" s="36"/>
      <c r="Z242" s="36"/>
    </row>
    <row r="243" ht="15.75" customHeight="1">
      <c r="F243" s="36"/>
      <c r="H243" s="36"/>
      <c r="Z243" s="36"/>
    </row>
    <row r="244" ht="15.75" customHeight="1">
      <c r="F244" s="36"/>
      <c r="H244" s="36"/>
      <c r="Z244" s="36"/>
    </row>
    <row r="245" ht="15.75" customHeight="1">
      <c r="F245" s="36"/>
      <c r="H245" s="36"/>
      <c r="Z245" s="36"/>
    </row>
    <row r="246" ht="15.75" customHeight="1">
      <c r="F246" s="36"/>
      <c r="H246" s="36"/>
      <c r="Z246" s="36"/>
    </row>
    <row r="247" ht="15.75" customHeight="1">
      <c r="F247" s="36"/>
      <c r="H247" s="36"/>
      <c r="Z247" s="36"/>
    </row>
    <row r="248" ht="15.75" customHeight="1">
      <c r="F248" s="36"/>
      <c r="H248" s="36"/>
      <c r="Z248" s="36"/>
    </row>
    <row r="249" ht="15.75" customHeight="1">
      <c r="F249" s="36"/>
      <c r="H249" s="36"/>
      <c r="Z249" s="36"/>
    </row>
    <row r="250" ht="15.75" customHeight="1">
      <c r="F250" s="36"/>
      <c r="H250" s="36"/>
      <c r="Z250" s="36"/>
    </row>
    <row r="251" ht="15.75" customHeight="1">
      <c r="F251" s="36"/>
      <c r="H251" s="36"/>
      <c r="Z251" s="36"/>
    </row>
    <row r="252" ht="15.75" customHeight="1">
      <c r="F252" s="36"/>
      <c r="H252" s="36"/>
      <c r="Z252" s="36"/>
    </row>
    <row r="253" ht="15.75" customHeight="1">
      <c r="F253" s="36"/>
      <c r="H253" s="36"/>
      <c r="Z253" s="36"/>
    </row>
    <row r="254" ht="15.75" customHeight="1">
      <c r="F254" s="36"/>
      <c r="H254" s="36"/>
      <c r="Z254" s="36"/>
    </row>
    <row r="255" ht="15.75" customHeight="1">
      <c r="F255" s="36"/>
      <c r="H255" s="36"/>
      <c r="Z255" s="36"/>
    </row>
    <row r="256" ht="15.75" customHeight="1">
      <c r="F256" s="36"/>
      <c r="H256" s="36"/>
      <c r="Z256" s="36"/>
    </row>
    <row r="257" ht="15.75" customHeight="1">
      <c r="F257" s="36"/>
      <c r="H257" s="36"/>
      <c r="Z257" s="36"/>
    </row>
    <row r="258" ht="15.75" customHeight="1">
      <c r="F258" s="36"/>
      <c r="H258" s="36"/>
      <c r="Z258" s="36"/>
    </row>
    <row r="259" ht="15.75" customHeight="1">
      <c r="F259" s="36"/>
      <c r="H259" s="36"/>
      <c r="Z259" s="36"/>
    </row>
    <row r="260" ht="15.75" customHeight="1">
      <c r="F260" s="36"/>
      <c r="H260" s="36"/>
      <c r="Z260" s="36"/>
    </row>
    <row r="261" ht="15.75" customHeight="1">
      <c r="F261" s="36"/>
      <c r="H261" s="36"/>
      <c r="Z261" s="36"/>
    </row>
    <row r="262" ht="15.75" customHeight="1">
      <c r="F262" s="36"/>
      <c r="H262" s="36"/>
      <c r="Z262" s="36"/>
    </row>
    <row r="263" ht="15.75" customHeight="1">
      <c r="F263" s="36"/>
      <c r="H263" s="36"/>
      <c r="Z263" s="36"/>
    </row>
    <row r="264" ht="15.75" customHeight="1">
      <c r="F264" s="36"/>
      <c r="H264" s="36"/>
      <c r="Z264" s="36"/>
    </row>
    <row r="265" ht="15.75" customHeight="1">
      <c r="F265" s="36"/>
      <c r="H265" s="36"/>
      <c r="Z265" s="36"/>
    </row>
    <row r="266" ht="15.75" customHeight="1">
      <c r="F266" s="36"/>
      <c r="H266" s="36"/>
      <c r="Z266" s="36"/>
    </row>
    <row r="267" ht="15.75" customHeight="1">
      <c r="F267" s="36"/>
      <c r="H267" s="36"/>
      <c r="Z267" s="36"/>
    </row>
    <row r="268" ht="15.75" customHeight="1">
      <c r="F268" s="36"/>
      <c r="H268" s="36"/>
      <c r="Z268" s="36"/>
    </row>
    <row r="269" ht="15.75" customHeight="1">
      <c r="F269" s="36"/>
      <c r="H269" s="36"/>
      <c r="Z269" s="36"/>
    </row>
    <row r="270" ht="15.75" customHeight="1">
      <c r="F270" s="36"/>
      <c r="H270" s="36"/>
      <c r="Z270" s="36"/>
    </row>
    <row r="271" ht="15.75" customHeight="1">
      <c r="F271" s="36"/>
      <c r="H271" s="36"/>
      <c r="Z271" s="36"/>
    </row>
    <row r="272" ht="15.75" customHeight="1">
      <c r="F272" s="36"/>
      <c r="H272" s="36"/>
      <c r="Z272" s="36"/>
    </row>
    <row r="273" ht="15.75" customHeight="1">
      <c r="F273" s="36"/>
      <c r="H273" s="36"/>
      <c r="Z273" s="36"/>
    </row>
    <row r="274" ht="15.75" customHeight="1">
      <c r="F274" s="36"/>
      <c r="H274" s="36"/>
      <c r="Z274" s="36"/>
    </row>
    <row r="275" ht="15.75" customHeight="1">
      <c r="F275" s="36"/>
      <c r="H275" s="36"/>
      <c r="Z275" s="36"/>
    </row>
    <row r="276" ht="15.75" customHeight="1">
      <c r="F276" s="36"/>
      <c r="H276" s="36"/>
      <c r="Z276" s="36"/>
    </row>
    <row r="277" ht="15.75" customHeight="1">
      <c r="F277" s="36"/>
      <c r="H277" s="36"/>
      <c r="Z277" s="36"/>
    </row>
    <row r="278" ht="15.75" customHeight="1">
      <c r="F278" s="36"/>
      <c r="H278" s="36"/>
      <c r="Z278" s="36"/>
    </row>
    <row r="279" ht="15.75" customHeight="1">
      <c r="F279" s="36"/>
      <c r="H279" s="36"/>
      <c r="Z279" s="36"/>
    </row>
    <row r="280" ht="15.75" customHeight="1">
      <c r="F280" s="36"/>
      <c r="H280" s="36"/>
      <c r="Z280" s="36"/>
    </row>
    <row r="281" ht="15.75" customHeight="1">
      <c r="F281" s="36"/>
      <c r="H281" s="36"/>
      <c r="Z281" s="36"/>
    </row>
    <row r="282" ht="15.75" customHeight="1">
      <c r="F282" s="36"/>
      <c r="H282" s="36"/>
      <c r="Z282" s="36"/>
    </row>
    <row r="283" ht="15.75" customHeight="1">
      <c r="F283" s="36"/>
      <c r="H283" s="36"/>
      <c r="Z283" s="36"/>
    </row>
    <row r="284" ht="15.75" customHeight="1">
      <c r="F284" s="36"/>
      <c r="H284" s="36"/>
      <c r="Z284" s="36"/>
    </row>
    <row r="285" ht="15.75" customHeight="1">
      <c r="F285" s="36"/>
      <c r="H285" s="36"/>
      <c r="Z285" s="36"/>
    </row>
    <row r="286" ht="15.75" customHeight="1">
      <c r="F286" s="36"/>
      <c r="H286" s="36"/>
      <c r="Z286" s="36"/>
    </row>
    <row r="287" ht="15.75" customHeight="1">
      <c r="F287" s="36"/>
      <c r="H287" s="36"/>
      <c r="Z287" s="36"/>
    </row>
    <row r="288" ht="15.75" customHeight="1">
      <c r="F288" s="36"/>
      <c r="H288" s="36"/>
      <c r="Z288" s="36"/>
    </row>
    <row r="289" ht="15.75" customHeight="1">
      <c r="F289" s="36"/>
      <c r="H289" s="36"/>
      <c r="Z289" s="36"/>
    </row>
    <row r="290" ht="15.75" customHeight="1">
      <c r="F290" s="36"/>
      <c r="H290" s="36"/>
      <c r="Z290" s="36"/>
    </row>
    <row r="291" ht="15.75" customHeight="1">
      <c r="F291" s="36"/>
      <c r="H291" s="36"/>
      <c r="Z291" s="36"/>
    </row>
    <row r="292" ht="15.75" customHeight="1">
      <c r="F292" s="36"/>
      <c r="H292" s="36"/>
      <c r="Z292" s="36"/>
    </row>
    <row r="293" ht="15.75" customHeight="1">
      <c r="F293" s="36"/>
      <c r="H293" s="36"/>
      <c r="Z293" s="36"/>
    </row>
    <row r="294" ht="15.75" customHeight="1">
      <c r="F294" s="36"/>
      <c r="H294" s="36"/>
      <c r="Z294" s="36"/>
    </row>
    <row r="295" ht="15.75" customHeight="1">
      <c r="F295" s="36"/>
      <c r="H295" s="36"/>
      <c r="Z295" s="36"/>
    </row>
    <row r="296" ht="15.75" customHeight="1">
      <c r="F296" s="36"/>
      <c r="H296" s="36"/>
      <c r="Z296" s="36"/>
    </row>
    <row r="297" ht="15.75" customHeight="1">
      <c r="F297" s="36"/>
      <c r="H297" s="36"/>
      <c r="Z297" s="36"/>
    </row>
    <row r="298" ht="15.75" customHeight="1">
      <c r="F298" s="36"/>
      <c r="H298" s="36"/>
      <c r="Z298" s="36"/>
    </row>
    <row r="299" ht="15.75" customHeight="1">
      <c r="F299" s="36"/>
      <c r="H299" s="36"/>
      <c r="Z299" s="36"/>
    </row>
    <row r="300" ht="15.75" customHeight="1">
      <c r="F300" s="36"/>
      <c r="H300" s="36"/>
      <c r="Z300" s="36"/>
    </row>
    <row r="301" ht="15.75" customHeight="1">
      <c r="F301" s="36"/>
      <c r="H301" s="36"/>
      <c r="Z301" s="36"/>
    </row>
    <row r="302" ht="15.75" customHeight="1">
      <c r="F302" s="36"/>
      <c r="H302" s="36"/>
      <c r="Z302" s="36"/>
    </row>
    <row r="303" ht="15.75" customHeight="1">
      <c r="F303" s="36"/>
      <c r="H303" s="36"/>
      <c r="Z303" s="36"/>
    </row>
    <row r="304" ht="15.75" customHeight="1">
      <c r="F304" s="36"/>
      <c r="H304" s="36"/>
      <c r="Z304" s="36"/>
    </row>
    <row r="305" ht="15.75" customHeight="1">
      <c r="F305" s="36"/>
      <c r="H305" s="36"/>
      <c r="Z305" s="36"/>
    </row>
    <row r="306" ht="15.75" customHeight="1">
      <c r="F306" s="36"/>
      <c r="H306" s="36"/>
      <c r="Z306" s="36"/>
    </row>
    <row r="307" ht="15.75" customHeight="1">
      <c r="F307" s="36"/>
      <c r="H307" s="36"/>
      <c r="Z307" s="36"/>
    </row>
    <row r="308" ht="15.75" customHeight="1">
      <c r="F308" s="36"/>
      <c r="H308" s="36"/>
      <c r="Z308" s="36"/>
    </row>
    <row r="309" ht="15.75" customHeight="1">
      <c r="F309" s="36"/>
      <c r="H309" s="36"/>
      <c r="Z309" s="36"/>
    </row>
    <row r="310" ht="15.75" customHeight="1">
      <c r="F310" s="36"/>
      <c r="H310" s="36"/>
      <c r="Z310" s="36"/>
    </row>
    <row r="311" ht="15.75" customHeight="1">
      <c r="F311" s="36"/>
      <c r="H311" s="36"/>
      <c r="Z311" s="36"/>
    </row>
    <row r="312" ht="15.75" customHeight="1">
      <c r="F312" s="36"/>
      <c r="H312" s="36"/>
      <c r="Z312" s="36"/>
    </row>
    <row r="313" ht="15.75" customHeight="1">
      <c r="F313" s="36"/>
      <c r="H313" s="36"/>
      <c r="Z313" s="36"/>
    </row>
    <row r="314" ht="15.75" customHeight="1">
      <c r="F314" s="36"/>
      <c r="H314" s="36"/>
      <c r="Z314" s="36"/>
    </row>
    <row r="315" ht="15.75" customHeight="1">
      <c r="F315" s="36"/>
      <c r="H315" s="36"/>
      <c r="Z315" s="36"/>
    </row>
    <row r="316" ht="15.75" customHeight="1">
      <c r="F316" s="36"/>
      <c r="H316" s="36"/>
      <c r="Z316" s="36"/>
    </row>
    <row r="317" ht="15.75" customHeight="1">
      <c r="F317" s="36"/>
      <c r="H317" s="36"/>
      <c r="Z317" s="36"/>
    </row>
    <row r="318" ht="15.75" customHeight="1">
      <c r="F318" s="36"/>
      <c r="H318" s="36"/>
      <c r="Z318" s="36"/>
    </row>
    <row r="319" ht="15.75" customHeight="1">
      <c r="F319" s="36"/>
      <c r="H319" s="36"/>
      <c r="Z319" s="36"/>
    </row>
    <row r="320" ht="15.75" customHeight="1">
      <c r="F320" s="36"/>
      <c r="H320" s="36"/>
      <c r="Z320" s="36"/>
    </row>
    <row r="321" ht="15.75" customHeight="1">
      <c r="F321" s="36"/>
      <c r="H321" s="36"/>
      <c r="Z321" s="36"/>
    </row>
    <row r="322" ht="15.75" customHeight="1">
      <c r="F322" s="36"/>
      <c r="H322" s="36"/>
      <c r="Z322" s="36"/>
    </row>
    <row r="323" ht="15.75" customHeight="1">
      <c r="F323" s="36"/>
      <c r="H323" s="36"/>
      <c r="Z323" s="36"/>
    </row>
    <row r="324" ht="15.75" customHeight="1">
      <c r="F324" s="36"/>
      <c r="H324" s="36"/>
      <c r="Z324" s="36"/>
    </row>
    <row r="325" ht="15.75" customHeight="1">
      <c r="F325" s="36"/>
      <c r="H325" s="36"/>
      <c r="Z325" s="36"/>
    </row>
    <row r="326" ht="15.75" customHeight="1">
      <c r="F326" s="36"/>
      <c r="H326" s="36"/>
      <c r="Z326" s="36"/>
    </row>
    <row r="327" ht="15.75" customHeight="1">
      <c r="F327" s="36"/>
      <c r="H327" s="36"/>
      <c r="Z327" s="36"/>
    </row>
    <row r="328" ht="15.75" customHeight="1">
      <c r="F328" s="36"/>
      <c r="H328" s="36"/>
      <c r="Z328" s="36"/>
    </row>
    <row r="329" ht="15.75" customHeight="1">
      <c r="F329" s="36"/>
      <c r="H329" s="36"/>
      <c r="Z329" s="36"/>
    </row>
    <row r="330" ht="15.75" customHeight="1">
      <c r="F330" s="36"/>
      <c r="H330" s="36"/>
      <c r="Z330" s="36"/>
    </row>
    <row r="331" ht="15.75" customHeight="1">
      <c r="F331" s="36"/>
      <c r="H331" s="36"/>
      <c r="Z331" s="36"/>
    </row>
    <row r="332" ht="15.75" customHeight="1">
      <c r="F332" s="36"/>
      <c r="H332" s="36"/>
      <c r="Z332" s="36"/>
    </row>
    <row r="333" ht="15.75" customHeight="1">
      <c r="F333" s="36"/>
      <c r="H333" s="36"/>
      <c r="Z333" s="36"/>
    </row>
    <row r="334" ht="15.75" customHeight="1">
      <c r="F334" s="36"/>
      <c r="H334" s="36"/>
      <c r="Z334" s="36"/>
    </row>
    <row r="335" ht="15.75" customHeight="1">
      <c r="F335" s="36"/>
      <c r="H335" s="36"/>
      <c r="Z335" s="36"/>
    </row>
    <row r="336" ht="15.75" customHeight="1">
      <c r="F336" s="36"/>
      <c r="H336" s="36"/>
      <c r="Z336" s="36"/>
    </row>
    <row r="337" ht="15.75" customHeight="1">
      <c r="F337" s="36"/>
      <c r="H337" s="36"/>
      <c r="Z337" s="36"/>
    </row>
    <row r="338" ht="15.75" customHeight="1">
      <c r="F338" s="36"/>
      <c r="H338" s="36"/>
      <c r="Z338" s="36"/>
    </row>
    <row r="339" ht="15.75" customHeight="1">
      <c r="F339" s="36"/>
      <c r="H339" s="36"/>
      <c r="Z339" s="36"/>
    </row>
    <row r="340" ht="15.75" customHeight="1">
      <c r="F340" s="36"/>
      <c r="H340" s="36"/>
      <c r="Z340" s="36"/>
    </row>
    <row r="341" ht="15.75" customHeight="1">
      <c r="F341" s="36"/>
      <c r="H341" s="36"/>
      <c r="Z341" s="36"/>
    </row>
    <row r="342" ht="15.75" customHeight="1">
      <c r="F342" s="36"/>
      <c r="H342" s="36"/>
      <c r="Z342" s="36"/>
    </row>
    <row r="343" ht="15.75" customHeight="1">
      <c r="F343" s="36"/>
      <c r="H343" s="36"/>
      <c r="Z343" s="36"/>
    </row>
    <row r="344" ht="15.75" customHeight="1">
      <c r="F344" s="36"/>
      <c r="H344" s="36"/>
      <c r="Z344" s="36"/>
    </row>
    <row r="345" ht="15.75" customHeight="1">
      <c r="F345" s="36"/>
      <c r="H345" s="36"/>
      <c r="Z345" s="36"/>
    </row>
    <row r="346" ht="15.75" customHeight="1">
      <c r="F346" s="36"/>
      <c r="H346" s="36"/>
      <c r="Z346" s="36"/>
    </row>
    <row r="347" ht="15.75" customHeight="1">
      <c r="F347" s="36"/>
      <c r="H347" s="36"/>
      <c r="Z347" s="36"/>
    </row>
    <row r="348" ht="15.75" customHeight="1">
      <c r="F348" s="36"/>
      <c r="H348" s="36"/>
      <c r="Z348" s="36"/>
    </row>
    <row r="349" ht="15.75" customHeight="1">
      <c r="F349" s="36"/>
      <c r="H349" s="36"/>
      <c r="Z349" s="36"/>
    </row>
    <row r="350" ht="15.75" customHeight="1">
      <c r="F350" s="36"/>
      <c r="H350" s="36"/>
      <c r="Z350" s="36"/>
    </row>
    <row r="351" ht="15.75" customHeight="1">
      <c r="F351" s="36"/>
      <c r="H351" s="36"/>
      <c r="Z351" s="36"/>
    </row>
    <row r="352" ht="15.75" customHeight="1">
      <c r="F352" s="36"/>
      <c r="H352" s="36"/>
      <c r="Z352" s="36"/>
    </row>
    <row r="353" ht="15.75" customHeight="1">
      <c r="F353" s="36"/>
      <c r="H353" s="36"/>
      <c r="Z353" s="36"/>
    </row>
    <row r="354" ht="15.75" customHeight="1">
      <c r="F354" s="36"/>
      <c r="H354" s="36"/>
      <c r="Z354" s="36"/>
    </row>
    <row r="355" ht="15.75" customHeight="1">
      <c r="F355" s="36"/>
      <c r="H355" s="36"/>
      <c r="Z355" s="36"/>
    </row>
    <row r="356" ht="15.75" customHeight="1">
      <c r="F356" s="36"/>
      <c r="H356" s="36"/>
      <c r="Z356" s="36"/>
    </row>
    <row r="357" ht="15.75" customHeight="1">
      <c r="F357" s="36"/>
      <c r="H357" s="36"/>
      <c r="Z357" s="36"/>
    </row>
    <row r="358" ht="15.75" customHeight="1">
      <c r="F358" s="36"/>
      <c r="H358" s="36"/>
      <c r="Z358" s="36"/>
    </row>
    <row r="359" ht="15.75" customHeight="1">
      <c r="F359" s="36"/>
      <c r="H359" s="36"/>
      <c r="Z359" s="36"/>
    </row>
    <row r="360" ht="15.75" customHeight="1">
      <c r="F360" s="36"/>
      <c r="H360" s="36"/>
      <c r="Z360" s="36"/>
    </row>
    <row r="361" ht="15.75" customHeight="1">
      <c r="F361" s="36"/>
      <c r="H361" s="36"/>
      <c r="Z361" s="36"/>
    </row>
    <row r="362" ht="15.75" customHeight="1">
      <c r="F362" s="36"/>
      <c r="H362" s="36"/>
      <c r="Z362" s="36"/>
    </row>
    <row r="363" ht="15.75" customHeight="1">
      <c r="F363" s="36"/>
      <c r="H363" s="36"/>
      <c r="Z363" s="36"/>
    </row>
    <row r="364" ht="15.75" customHeight="1">
      <c r="F364" s="36"/>
      <c r="H364" s="36"/>
      <c r="Z364" s="36"/>
    </row>
    <row r="365" ht="15.75" customHeight="1">
      <c r="F365" s="36"/>
      <c r="H365" s="36"/>
      <c r="Z365" s="36"/>
    </row>
    <row r="366" ht="15.75" customHeight="1">
      <c r="F366" s="36"/>
      <c r="H366" s="36"/>
      <c r="Z366" s="36"/>
    </row>
    <row r="367" ht="15.75" customHeight="1">
      <c r="F367" s="36"/>
      <c r="H367" s="36"/>
      <c r="Z367" s="36"/>
    </row>
    <row r="368" ht="15.75" customHeight="1">
      <c r="F368" s="36"/>
      <c r="H368" s="36"/>
      <c r="Z368" s="36"/>
    </row>
    <row r="369" ht="15.75" customHeight="1">
      <c r="F369" s="36"/>
      <c r="H369" s="36"/>
      <c r="Z369" s="36"/>
    </row>
    <row r="370" ht="15.75" customHeight="1">
      <c r="F370" s="36"/>
      <c r="H370" s="36"/>
      <c r="Z370" s="36"/>
    </row>
    <row r="371" ht="15.75" customHeight="1">
      <c r="F371" s="36"/>
      <c r="H371" s="36"/>
      <c r="Z371" s="36"/>
    </row>
    <row r="372" ht="15.75" customHeight="1">
      <c r="F372" s="36"/>
      <c r="H372" s="36"/>
      <c r="Z372" s="36"/>
    </row>
    <row r="373" ht="15.75" customHeight="1">
      <c r="F373" s="36"/>
      <c r="H373" s="36"/>
      <c r="Z373" s="36"/>
    </row>
    <row r="374" ht="15.75" customHeight="1">
      <c r="F374" s="36"/>
      <c r="H374" s="36"/>
      <c r="Z374" s="36"/>
    </row>
    <row r="375" ht="15.75" customHeight="1">
      <c r="F375" s="36"/>
      <c r="H375" s="36"/>
      <c r="Z375" s="36"/>
    </row>
    <row r="376" ht="15.75" customHeight="1">
      <c r="F376" s="36"/>
      <c r="H376" s="36"/>
      <c r="Z376" s="36"/>
    </row>
    <row r="377" ht="15.75" customHeight="1">
      <c r="F377" s="36"/>
      <c r="H377" s="36"/>
      <c r="Z377" s="36"/>
    </row>
    <row r="378" ht="15.75" customHeight="1">
      <c r="F378" s="36"/>
      <c r="H378" s="36"/>
      <c r="Z378" s="36"/>
    </row>
    <row r="379" ht="15.75" customHeight="1">
      <c r="F379" s="36"/>
      <c r="H379" s="36"/>
      <c r="Z379" s="36"/>
    </row>
    <row r="380" ht="15.75" customHeight="1">
      <c r="F380" s="36"/>
      <c r="H380" s="36"/>
      <c r="Z380" s="36"/>
    </row>
    <row r="381" ht="15.75" customHeight="1">
      <c r="F381" s="36"/>
      <c r="H381" s="36"/>
      <c r="Z381" s="36"/>
    </row>
    <row r="382" ht="15.75" customHeight="1">
      <c r="F382" s="36"/>
      <c r="H382" s="36"/>
      <c r="Z382" s="36"/>
    </row>
    <row r="383" ht="15.75" customHeight="1">
      <c r="F383" s="36"/>
      <c r="H383" s="36"/>
      <c r="Z383" s="36"/>
    </row>
    <row r="384" ht="15.75" customHeight="1">
      <c r="F384" s="36"/>
      <c r="H384" s="36"/>
      <c r="Z384" s="36"/>
    </row>
    <row r="385" ht="15.75" customHeight="1">
      <c r="F385" s="36"/>
      <c r="H385" s="36"/>
      <c r="Z385" s="36"/>
    </row>
    <row r="386" ht="15.75" customHeight="1">
      <c r="F386" s="36"/>
      <c r="H386" s="36"/>
      <c r="Z386" s="36"/>
    </row>
    <row r="387" ht="15.75" customHeight="1">
      <c r="F387" s="36"/>
      <c r="H387" s="36"/>
      <c r="Z387" s="36"/>
    </row>
    <row r="388" ht="15.75" customHeight="1">
      <c r="F388" s="36"/>
      <c r="H388" s="36"/>
      <c r="Z388" s="36"/>
    </row>
    <row r="389" ht="15.75" customHeight="1">
      <c r="F389" s="36"/>
      <c r="H389" s="36"/>
      <c r="Z389" s="36"/>
    </row>
    <row r="390" ht="15.75" customHeight="1">
      <c r="F390" s="36"/>
      <c r="H390" s="36"/>
      <c r="Z390" s="36"/>
    </row>
    <row r="391" ht="15.75" customHeight="1">
      <c r="F391" s="36"/>
      <c r="H391" s="36"/>
      <c r="Z391" s="36"/>
    </row>
    <row r="392" ht="15.75" customHeight="1">
      <c r="F392" s="36"/>
      <c r="H392" s="36"/>
      <c r="Z392" s="36"/>
    </row>
    <row r="393" ht="15.75" customHeight="1">
      <c r="F393" s="36"/>
      <c r="H393" s="36"/>
      <c r="Z393" s="36"/>
    </row>
    <row r="394" ht="15.75" customHeight="1">
      <c r="F394" s="36"/>
      <c r="H394" s="36"/>
      <c r="Z394" s="36"/>
    </row>
    <row r="395" ht="15.75" customHeight="1">
      <c r="F395" s="36"/>
      <c r="H395" s="36"/>
      <c r="Z395" s="36"/>
    </row>
    <row r="396" ht="15.75" customHeight="1">
      <c r="F396" s="36"/>
      <c r="H396" s="36"/>
      <c r="Z396" s="36"/>
    </row>
    <row r="397" ht="15.75" customHeight="1">
      <c r="F397" s="36"/>
      <c r="H397" s="36"/>
      <c r="Z397" s="36"/>
    </row>
    <row r="398" ht="15.75" customHeight="1">
      <c r="F398" s="36"/>
      <c r="H398" s="36"/>
      <c r="Z398" s="36"/>
    </row>
    <row r="399" ht="15.75" customHeight="1">
      <c r="F399" s="36"/>
      <c r="H399" s="36"/>
      <c r="Z399" s="36"/>
    </row>
    <row r="400" ht="15.75" customHeight="1">
      <c r="F400" s="36"/>
      <c r="H400" s="36"/>
      <c r="Z400" s="36"/>
    </row>
    <row r="401" ht="15.75" customHeight="1">
      <c r="F401" s="36"/>
      <c r="H401" s="36"/>
      <c r="Z401" s="36"/>
    </row>
    <row r="402" ht="15.75" customHeight="1">
      <c r="F402" s="36"/>
      <c r="H402" s="36"/>
      <c r="Z402" s="36"/>
    </row>
    <row r="403" ht="15.75" customHeight="1">
      <c r="F403" s="36"/>
      <c r="H403" s="36"/>
      <c r="Z403" s="36"/>
    </row>
    <row r="404" ht="15.75" customHeight="1">
      <c r="F404" s="36"/>
      <c r="H404" s="36"/>
      <c r="Z404" s="36"/>
    </row>
    <row r="405" ht="15.75" customHeight="1">
      <c r="F405" s="36"/>
      <c r="H405" s="36"/>
      <c r="Z405" s="36"/>
    </row>
    <row r="406" ht="15.75" customHeight="1">
      <c r="F406" s="36"/>
      <c r="H406" s="36"/>
      <c r="Z406" s="36"/>
    </row>
    <row r="407" ht="15.75" customHeight="1">
      <c r="F407" s="36"/>
      <c r="H407" s="36"/>
      <c r="Z407" s="36"/>
    </row>
    <row r="408" ht="15.75" customHeight="1">
      <c r="F408" s="36"/>
      <c r="H408" s="36"/>
      <c r="Z408" s="36"/>
    </row>
    <row r="409" ht="15.75" customHeight="1">
      <c r="F409" s="36"/>
      <c r="H409" s="36"/>
      <c r="Z409" s="36"/>
    </row>
    <row r="410" ht="15.75" customHeight="1">
      <c r="F410" s="36"/>
      <c r="H410" s="36"/>
      <c r="Z410" s="36"/>
    </row>
    <row r="411" ht="15.75" customHeight="1">
      <c r="F411" s="36"/>
      <c r="H411" s="36"/>
      <c r="Z411" s="36"/>
    </row>
    <row r="412" ht="15.75" customHeight="1">
      <c r="F412" s="36"/>
      <c r="H412" s="36"/>
      <c r="Z412" s="36"/>
    </row>
    <row r="413" ht="15.75" customHeight="1">
      <c r="F413" s="36"/>
      <c r="H413" s="36"/>
      <c r="Z413" s="36"/>
    </row>
    <row r="414" ht="15.75" customHeight="1">
      <c r="F414" s="36"/>
      <c r="H414" s="36"/>
      <c r="Z414" s="36"/>
    </row>
    <row r="415" ht="15.75" customHeight="1">
      <c r="F415" s="36"/>
      <c r="H415" s="36"/>
      <c r="Z415" s="36"/>
    </row>
    <row r="416" ht="15.75" customHeight="1">
      <c r="F416" s="36"/>
      <c r="H416" s="36"/>
      <c r="Z416" s="36"/>
    </row>
    <row r="417" ht="15.75" customHeight="1">
      <c r="F417" s="36"/>
      <c r="H417" s="36"/>
      <c r="Z417" s="36"/>
    </row>
    <row r="418" ht="15.75" customHeight="1">
      <c r="F418" s="36"/>
      <c r="H418" s="36"/>
      <c r="Z418" s="36"/>
    </row>
    <row r="419" ht="15.75" customHeight="1">
      <c r="F419" s="36"/>
      <c r="H419" s="36"/>
      <c r="Z419" s="36"/>
    </row>
    <row r="420" ht="15.75" customHeight="1">
      <c r="F420" s="36"/>
      <c r="H420" s="36"/>
      <c r="Z420" s="36"/>
    </row>
    <row r="421" ht="15.75" customHeight="1">
      <c r="F421" s="36"/>
      <c r="H421" s="36"/>
      <c r="Z421" s="36"/>
    </row>
    <row r="422" ht="15.75" customHeight="1">
      <c r="F422" s="36"/>
      <c r="H422" s="36"/>
      <c r="Z422" s="36"/>
    </row>
    <row r="423" ht="15.75" customHeight="1">
      <c r="F423" s="36"/>
      <c r="H423" s="36"/>
      <c r="Z423" s="36"/>
    </row>
    <row r="424" ht="15.75" customHeight="1">
      <c r="F424" s="36"/>
      <c r="H424" s="36"/>
      <c r="Z424" s="36"/>
    </row>
    <row r="425" ht="15.75" customHeight="1">
      <c r="F425" s="36"/>
      <c r="H425" s="36"/>
      <c r="Z425" s="36"/>
    </row>
    <row r="426" ht="15.75" customHeight="1">
      <c r="F426" s="36"/>
      <c r="H426" s="36"/>
      <c r="Z426" s="36"/>
    </row>
    <row r="427" ht="15.75" customHeight="1">
      <c r="F427" s="36"/>
      <c r="H427" s="36"/>
      <c r="Z427" s="36"/>
    </row>
    <row r="428" ht="15.75" customHeight="1">
      <c r="F428" s="36"/>
      <c r="H428" s="36"/>
      <c r="Z428" s="36"/>
    </row>
    <row r="429" ht="15.75" customHeight="1">
      <c r="F429" s="36"/>
      <c r="H429" s="36"/>
      <c r="Z429" s="36"/>
    </row>
    <row r="430" ht="15.75" customHeight="1">
      <c r="F430" s="36"/>
      <c r="H430" s="36"/>
      <c r="Z430" s="36"/>
    </row>
    <row r="431" ht="15.75" customHeight="1">
      <c r="F431" s="36"/>
      <c r="H431" s="36"/>
      <c r="Z431" s="36"/>
    </row>
    <row r="432" ht="15.75" customHeight="1">
      <c r="F432" s="36"/>
      <c r="H432" s="36"/>
      <c r="Z432" s="36"/>
    </row>
    <row r="433" ht="15.75" customHeight="1">
      <c r="F433" s="36"/>
      <c r="H433" s="36"/>
      <c r="Z433" s="36"/>
    </row>
    <row r="434" ht="15.75" customHeight="1">
      <c r="F434" s="36"/>
      <c r="H434" s="36"/>
      <c r="Z434" s="36"/>
    </row>
    <row r="435" ht="15.75" customHeight="1">
      <c r="F435" s="36"/>
      <c r="H435" s="36"/>
      <c r="Z435" s="36"/>
    </row>
    <row r="436" ht="15.75" customHeight="1">
      <c r="F436" s="36"/>
      <c r="H436" s="36"/>
      <c r="Z436" s="36"/>
    </row>
    <row r="437" ht="15.75" customHeight="1">
      <c r="F437" s="36"/>
      <c r="H437" s="36"/>
      <c r="Z437" s="36"/>
    </row>
    <row r="438" ht="15.75" customHeight="1">
      <c r="F438" s="36"/>
      <c r="H438" s="36"/>
      <c r="Z438" s="36"/>
    </row>
    <row r="439" ht="15.75" customHeight="1">
      <c r="F439" s="36"/>
      <c r="H439" s="36"/>
      <c r="Z439" s="36"/>
    </row>
    <row r="440" ht="15.75" customHeight="1">
      <c r="F440" s="36"/>
      <c r="H440" s="36"/>
      <c r="Z440" s="36"/>
    </row>
    <row r="441" ht="15.75" customHeight="1">
      <c r="F441" s="36"/>
      <c r="H441" s="36"/>
      <c r="Z441" s="36"/>
    </row>
    <row r="442" ht="15.75" customHeight="1">
      <c r="F442" s="36"/>
      <c r="H442" s="36"/>
      <c r="Z442" s="36"/>
    </row>
    <row r="443" ht="15.75" customHeight="1">
      <c r="F443" s="36"/>
      <c r="H443" s="36"/>
      <c r="Z443" s="36"/>
    </row>
    <row r="444" ht="15.75" customHeight="1">
      <c r="F444" s="36"/>
      <c r="H444" s="36"/>
      <c r="Z444" s="36"/>
    </row>
    <row r="445" ht="15.75" customHeight="1">
      <c r="F445" s="36"/>
      <c r="H445" s="36"/>
      <c r="Z445" s="36"/>
    </row>
    <row r="446" ht="15.75" customHeight="1">
      <c r="F446" s="36"/>
      <c r="H446" s="36"/>
      <c r="Z446" s="36"/>
    </row>
    <row r="447" ht="15.75" customHeight="1">
      <c r="F447" s="36"/>
      <c r="H447" s="36"/>
      <c r="Z447" s="36"/>
    </row>
    <row r="448" ht="15.75" customHeight="1">
      <c r="F448" s="36"/>
      <c r="H448" s="36"/>
      <c r="Z448" s="36"/>
    </row>
    <row r="449" ht="15.75" customHeight="1">
      <c r="F449" s="36"/>
      <c r="H449" s="36"/>
      <c r="Z449" s="36"/>
    </row>
    <row r="450" ht="15.75" customHeight="1">
      <c r="F450" s="36"/>
      <c r="H450" s="36"/>
      <c r="Z450" s="36"/>
    </row>
    <row r="451" ht="15.75" customHeight="1">
      <c r="F451" s="36"/>
      <c r="H451" s="36"/>
      <c r="Z451" s="36"/>
    </row>
    <row r="452" ht="15.75" customHeight="1">
      <c r="F452" s="36"/>
      <c r="H452" s="36"/>
      <c r="Z452" s="36"/>
    </row>
    <row r="453" ht="15.75" customHeight="1">
      <c r="F453" s="36"/>
      <c r="H453" s="36"/>
      <c r="Z453" s="36"/>
    </row>
    <row r="454" ht="15.75" customHeight="1">
      <c r="F454" s="36"/>
      <c r="H454" s="36"/>
      <c r="Z454" s="36"/>
    </row>
    <row r="455" ht="15.75" customHeight="1">
      <c r="F455" s="36"/>
      <c r="H455" s="36"/>
      <c r="Z455" s="36"/>
    </row>
    <row r="456" ht="15.75" customHeight="1">
      <c r="F456" s="36"/>
      <c r="H456" s="36"/>
      <c r="Z456" s="36"/>
    </row>
    <row r="457" ht="15.75" customHeight="1">
      <c r="F457" s="36"/>
      <c r="H457" s="36"/>
      <c r="Z457" s="36"/>
    </row>
    <row r="458" ht="15.75" customHeight="1">
      <c r="F458" s="36"/>
      <c r="H458" s="36"/>
      <c r="Z458" s="36"/>
    </row>
    <row r="459" ht="15.75" customHeight="1">
      <c r="F459" s="36"/>
      <c r="H459" s="36"/>
      <c r="Z459" s="36"/>
    </row>
    <row r="460" ht="15.75" customHeight="1">
      <c r="F460" s="36"/>
      <c r="H460" s="36"/>
      <c r="Z460" s="36"/>
    </row>
    <row r="461" ht="15.75" customHeight="1">
      <c r="F461" s="36"/>
      <c r="H461" s="36"/>
      <c r="Z461" s="36"/>
    </row>
    <row r="462" ht="15.75" customHeight="1">
      <c r="F462" s="36"/>
      <c r="H462" s="36"/>
      <c r="Z462" s="36"/>
    </row>
    <row r="463" ht="15.75" customHeight="1">
      <c r="F463" s="36"/>
      <c r="H463" s="36"/>
      <c r="Z463" s="36"/>
    </row>
    <row r="464" ht="15.75" customHeight="1">
      <c r="F464" s="36"/>
      <c r="H464" s="36"/>
      <c r="Z464" s="36"/>
    </row>
    <row r="465" ht="15.75" customHeight="1">
      <c r="F465" s="36"/>
      <c r="H465" s="36"/>
      <c r="Z465" s="36"/>
    </row>
    <row r="466" ht="15.75" customHeight="1">
      <c r="F466" s="36"/>
      <c r="H466" s="36"/>
      <c r="Z466" s="36"/>
    </row>
    <row r="467" ht="15.75" customHeight="1">
      <c r="F467" s="36"/>
      <c r="H467" s="36"/>
      <c r="Z467" s="36"/>
    </row>
    <row r="468" ht="15.75" customHeight="1">
      <c r="F468" s="36"/>
      <c r="H468" s="36"/>
      <c r="Z468" s="36"/>
    </row>
    <row r="469" ht="15.75" customHeight="1">
      <c r="F469" s="36"/>
      <c r="H469" s="36"/>
      <c r="Z469" s="36"/>
    </row>
    <row r="470" ht="15.75" customHeight="1">
      <c r="F470" s="36"/>
      <c r="H470" s="36"/>
      <c r="Z470" s="36"/>
    </row>
    <row r="471" ht="15.75" customHeight="1">
      <c r="F471" s="36"/>
      <c r="H471" s="36"/>
      <c r="Z471" s="36"/>
    </row>
    <row r="472" ht="15.75" customHeight="1">
      <c r="F472" s="36"/>
      <c r="H472" s="36"/>
      <c r="Z472" s="36"/>
    </row>
    <row r="473" ht="15.75" customHeight="1">
      <c r="F473" s="36"/>
      <c r="H473" s="36"/>
      <c r="Z473" s="36"/>
    </row>
    <row r="474" ht="15.75" customHeight="1">
      <c r="F474" s="36"/>
      <c r="H474" s="36"/>
      <c r="Z474" s="36"/>
    </row>
    <row r="475" ht="15.75" customHeight="1">
      <c r="F475" s="36"/>
      <c r="H475" s="36"/>
      <c r="Z475" s="36"/>
    </row>
    <row r="476" ht="15.75" customHeight="1">
      <c r="F476" s="36"/>
      <c r="H476" s="36"/>
      <c r="Z476" s="36"/>
    </row>
    <row r="477" ht="15.75" customHeight="1">
      <c r="F477" s="36"/>
      <c r="H477" s="36"/>
      <c r="Z477" s="36"/>
    </row>
    <row r="478" ht="15.75" customHeight="1">
      <c r="F478" s="36"/>
      <c r="H478" s="36"/>
      <c r="Z478" s="36"/>
    </row>
    <row r="479" ht="15.75" customHeight="1">
      <c r="F479" s="36"/>
      <c r="H479" s="36"/>
      <c r="Z479" s="36"/>
    </row>
    <row r="480" ht="15.75" customHeight="1">
      <c r="F480" s="36"/>
      <c r="H480" s="36"/>
      <c r="Z480" s="36"/>
    </row>
    <row r="481" ht="15.75" customHeight="1">
      <c r="F481" s="36"/>
      <c r="H481" s="36"/>
      <c r="Z481" s="36"/>
    </row>
    <row r="482" ht="15.75" customHeight="1">
      <c r="F482" s="36"/>
      <c r="H482" s="36"/>
      <c r="Z482" s="36"/>
    </row>
    <row r="483" ht="15.75" customHeight="1">
      <c r="F483" s="36"/>
      <c r="H483" s="36"/>
      <c r="Z483" s="36"/>
    </row>
    <row r="484" ht="15.75" customHeight="1">
      <c r="F484" s="36"/>
      <c r="H484" s="36"/>
      <c r="Z484" s="36"/>
    </row>
    <row r="485" ht="15.75" customHeight="1">
      <c r="F485" s="36"/>
      <c r="H485" s="36"/>
      <c r="Z485" s="36"/>
    </row>
    <row r="486" ht="15.75" customHeight="1">
      <c r="F486" s="36"/>
      <c r="H486" s="36"/>
      <c r="Z486" s="36"/>
    </row>
    <row r="487" ht="15.75" customHeight="1">
      <c r="F487" s="36"/>
      <c r="H487" s="36"/>
      <c r="Z487" s="36"/>
    </row>
    <row r="488" ht="15.75" customHeight="1">
      <c r="F488" s="36"/>
      <c r="H488" s="36"/>
      <c r="Z488" s="36"/>
    </row>
    <row r="489" ht="15.75" customHeight="1">
      <c r="F489" s="36"/>
      <c r="H489" s="36"/>
      <c r="Z489" s="36"/>
    </row>
    <row r="490" ht="15.75" customHeight="1">
      <c r="F490" s="36"/>
      <c r="H490" s="36"/>
      <c r="Z490" s="36"/>
    </row>
    <row r="491" ht="15.75" customHeight="1">
      <c r="F491" s="36"/>
      <c r="H491" s="36"/>
      <c r="Z491" s="36"/>
    </row>
    <row r="492" ht="15.75" customHeight="1">
      <c r="F492" s="36"/>
      <c r="H492" s="36"/>
      <c r="Z492" s="36"/>
    </row>
    <row r="493" ht="15.75" customHeight="1">
      <c r="F493" s="36"/>
      <c r="H493" s="36"/>
      <c r="Z493" s="36"/>
    </row>
    <row r="494" ht="15.75" customHeight="1">
      <c r="F494" s="36"/>
      <c r="H494" s="36"/>
      <c r="Z494" s="36"/>
    </row>
    <row r="495" ht="15.75" customHeight="1">
      <c r="F495" s="36"/>
      <c r="H495" s="36"/>
      <c r="Z495" s="36"/>
    </row>
    <row r="496" ht="15.75" customHeight="1">
      <c r="F496" s="36"/>
      <c r="H496" s="36"/>
      <c r="Z496" s="36"/>
    </row>
    <row r="497" ht="15.75" customHeight="1">
      <c r="F497" s="36"/>
      <c r="H497" s="36"/>
      <c r="Z497" s="36"/>
    </row>
    <row r="498" ht="15.75" customHeight="1">
      <c r="F498" s="36"/>
      <c r="H498" s="36"/>
      <c r="Z498" s="36"/>
    </row>
    <row r="499" ht="15.75" customHeight="1">
      <c r="F499" s="36"/>
      <c r="H499" s="36"/>
      <c r="Z499" s="36"/>
    </row>
    <row r="500" ht="15.75" customHeight="1">
      <c r="F500" s="36"/>
      <c r="H500" s="36"/>
      <c r="Z500" s="36"/>
    </row>
    <row r="501" ht="15.75" customHeight="1">
      <c r="F501" s="36"/>
      <c r="H501" s="36"/>
      <c r="Z501" s="36"/>
    </row>
    <row r="502" ht="15.75" customHeight="1">
      <c r="F502" s="36"/>
      <c r="H502" s="36"/>
      <c r="Z502" s="36"/>
    </row>
    <row r="503" ht="15.75" customHeight="1">
      <c r="F503" s="36"/>
      <c r="H503" s="36"/>
      <c r="Z503" s="36"/>
    </row>
    <row r="504" ht="15.75" customHeight="1">
      <c r="F504" s="36"/>
      <c r="H504" s="36"/>
      <c r="Z504" s="36"/>
    </row>
    <row r="505" ht="15.75" customHeight="1">
      <c r="F505" s="36"/>
      <c r="H505" s="36"/>
      <c r="Z505" s="36"/>
    </row>
    <row r="506" ht="15.75" customHeight="1">
      <c r="F506" s="36"/>
      <c r="H506" s="36"/>
      <c r="Z506" s="36"/>
    </row>
    <row r="507" ht="15.75" customHeight="1">
      <c r="F507" s="36"/>
      <c r="H507" s="36"/>
      <c r="Z507" s="36"/>
    </row>
    <row r="508" ht="15.75" customHeight="1">
      <c r="F508" s="36"/>
      <c r="H508" s="36"/>
      <c r="Z508" s="36"/>
    </row>
    <row r="509" ht="15.75" customHeight="1">
      <c r="F509" s="36"/>
      <c r="H509" s="36"/>
      <c r="Z509" s="36"/>
    </row>
    <row r="510" ht="15.75" customHeight="1">
      <c r="F510" s="36"/>
      <c r="H510" s="36"/>
      <c r="Z510" s="36"/>
    </row>
    <row r="511" ht="15.75" customHeight="1">
      <c r="F511" s="36"/>
      <c r="H511" s="36"/>
      <c r="Z511" s="36"/>
    </row>
    <row r="512" ht="15.75" customHeight="1">
      <c r="F512" s="36"/>
      <c r="H512" s="36"/>
      <c r="Z512" s="36"/>
    </row>
    <row r="513" ht="15.75" customHeight="1">
      <c r="F513" s="36"/>
      <c r="H513" s="36"/>
      <c r="Z513" s="36"/>
    </row>
    <row r="514" ht="15.75" customHeight="1">
      <c r="F514" s="36"/>
      <c r="H514" s="36"/>
      <c r="Z514" s="36"/>
    </row>
    <row r="515" ht="15.75" customHeight="1">
      <c r="F515" s="36"/>
      <c r="H515" s="36"/>
      <c r="Z515" s="36"/>
    </row>
    <row r="516" ht="15.75" customHeight="1">
      <c r="F516" s="36"/>
      <c r="H516" s="36"/>
      <c r="Z516" s="36"/>
    </row>
    <row r="517" ht="15.75" customHeight="1">
      <c r="F517" s="36"/>
      <c r="H517" s="36"/>
      <c r="Z517" s="36"/>
    </row>
    <row r="518" ht="15.75" customHeight="1">
      <c r="F518" s="36"/>
      <c r="H518" s="36"/>
      <c r="Z518" s="36"/>
    </row>
    <row r="519" ht="15.75" customHeight="1">
      <c r="F519" s="36"/>
      <c r="H519" s="36"/>
      <c r="Z519" s="36"/>
    </row>
    <row r="520" ht="15.75" customHeight="1">
      <c r="F520" s="36"/>
      <c r="H520" s="36"/>
      <c r="Z520" s="36"/>
    </row>
    <row r="521" ht="15.75" customHeight="1">
      <c r="F521" s="36"/>
      <c r="H521" s="36"/>
      <c r="Z521" s="36"/>
    </row>
    <row r="522" ht="15.75" customHeight="1">
      <c r="F522" s="36"/>
      <c r="H522" s="36"/>
      <c r="Z522" s="36"/>
    </row>
    <row r="523" ht="15.75" customHeight="1">
      <c r="F523" s="36"/>
      <c r="H523" s="36"/>
      <c r="Z523" s="36"/>
    </row>
    <row r="524" ht="15.75" customHeight="1">
      <c r="F524" s="36"/>
      <c r="H524" s="36"/>
      <c r="Z524" s="36"/>
    </row>
    <row r="525" ht="15.75" customHeight="1">
      <c r="F525" s="36"/>
      <c r="H525" s="36"/>
      <c r="Z525" s="36"/>
    </row>
    <row r="526" ht="15.75" customHeight="1">
      <c r="F526" s="36"/>
      <c r="H526" s="36"/>
      <c r="Z526" s="36"/>
    </row>
    <row r="527" ht="15.75" customHeight="1">
      <c r="F527" s="36"/>
      <c r="H527" s="36"/>
      <c r="Z527" s="36"/>
    </row>
    <row r="528" ht="15.75" customHeight="1">
      <c r="F528" s="36"/>
      <c r="H528" s="36"/>
      <c r="Z528" s="36"/>
    </row>
    <row r="529" ht="15.75" customHeight="1">
      <c r="F529" s="36"/>
      <c r="H529" s="36"/>
      <c r="Z529" s="36"/>
    </row>
    <row r="530" ht="15.75" customHeight="1">
      <c r="F530" s="36"/>
      <c r="H530" s="36"/>
      <c r="Z530" s="36"/>
    </row>
    <row r="531" ht="15.75" customHeight="1">
      <c r="F531" s="36"/>
      <c r="H531" s="36"/>
      <c r="Z531" s="36"/>
    </row>
    <row r="532" ht="15.75" customHeight="1">
      <c r="F532" s="36"/>
      <c r="H532" s="36"/>
      <c r="Z532" s="36"/>
    </row>
    <row r="533" ht="15.75" customHeight="1">
      <c r="F533" s="36"/>
      <c r="H533" s="36"/>
      <c r="Z533" s="36"/>
    </row>
    <row r="534" ht="15.75" customHeight="1">
      <c r="F534" s="36"/>
      <c r="H534" s="36"/>
      <c r="Z534" s="36"/>
    </row>
    <row r="535" ht="15.75" customHeight="1">
      <c r="F535" s="36"/>
      <c r="H535" s="36"/>
      <c r="Z535" s="36"/>
    </row>
    <row r="536" ht="15.75" customHeight="1">
      <c r="F536" s="36"/>
      <c r="H536" s="36"/>
      <c r="Z536" s="36"/>
    </row>
    <row r="537" ht="15.75" customHeight="1">
      <c r="F537" s="36"/>
      <c r="H537" s="36"/>
      <c r="Z537" s="36"/>
    </row>
    <row r="538" ht="15.75" customHeight="1">
      <c r="F538" s="36"/>
      <c r="H538" s="36"/>
      <c r="Z538" s="36"/>
    </row>
    <row r="539" ht="15.75" customHeight="1">
      <c r="F539" s="36"/>
      <c r="H539" s="36"/>
      <c r="Z539" s="36"/>
    </row>
    <row r="540" ht="15.75" customHeight="1">
      <c r="F540" s="36"/>
      <c r="H540" s="36"/>
      <c r="Z540" s="36"/>
    </row>
    <row r="541" ht="15.75" customHeight="1">
      <c r="F541" s="36"/>
      <c r="H541" s="36"/>
      <c r="Z541" s="36"/>
    </row>
    <row r="542" ht="15.75" customHeight="1">
      <c r="F542" s="36"/>
      <c r="H542" s="36"/>
      <c r="Z542" s="36"/>
    </row>
    <row r="543" ht="15.75" customHeight="1">
      <c r="F543" s="36"/>
      <c r="H543" s="36"/>
      <c r="Z543" s="36"/>
    </row>
    <row r="544" ht="15.75" customHeight="1">
      <c r="F544" s="36"/>
      <c r="H544" s="36"/>
      <c r="Z544" s="36"/>
    </row>
    <row r="545" ht="15.75" customHeight="1">
      <c r="F545" s="36"/>
      <c r="H545" s="36"/>
      <c r="Z545" s="36"/>
    </row>
    <row r="546" ht="15.75" customHeight="1">
      <c r="F546" s="36"/>
      <c r="H546" s="36"/>
      <c r="Z546" s="36"/>
    </row>
    <row r="547" ht="15.75" customHeight="1">
      <c r="F547" s="36"/>
      <c r="H547" s="36"/>
      <c r="Z547" s="36"/>
    </row>
    <row r="548" ht="15.75" customHeight="1">
      <c r="F548" s="36"/>
      <c r="H548" s="36"/>
      <c r="Z548" s="36"/>
    </row>
    <row r="549" ht="15.75" customHeight="1">
      <c r="F549" s="36"/>
      <c r="H549" s="36"/>
      <c r="Z549" s="36"/>
    </row>
    <row r="550" ht="15.75" customHeight="1">
      <c r="F550" s="36"/>
      <c r="H550" s="36"/>
      <c r="Z550" s="36"/>
    </row>
    <row r="551" ht="15.75" customHeight="1">
      <c r="F551" s="36"/>
      <c r="H551" s="36"/>
      <c r="Z551" s="36"/>
    </row>
    <row r="552" ht="15.75" customHeight="1">
      <c r="F552" s="36"/>
      <c r="H552" s="36"/>
      <c r="Z552" s="36"/>
    </row>
    <row r="553" ht="15.75" customHeight="1">
      <c r="F553" s="36"/>
      <c r="H553" s="36"/>
      <c r="Z553" s="36"/>
    </row>
    <row r="554" ht="15.75" customHeight="1">
      <c r="F554" s="36"/>
      <c r="H554" s="36"/>
      <c r="Z554" s="36"/>
    </row>
    <row r="555" ht="15.75" customHeight="1">
      <c r="F555" s="36"/>
      <c r="H555" s="36"/>
      <c r="Z555" s="36"/>
    </row>
    <row r="556" ht="15.75" customHeight="1">
      <c r="F556" s="36"/>
      <c r="H556" s="36"/>
      <c r="Z556" s="36"/>
    </row>
    <row r="557" ht="15.75" customHeight="1">
      <c r="F557" s="36"/>
      <c r="H557" s="36"/>
      <c r="Z557" s="36"/>
    </row>
    <row r="558" ht="15.75" customHeight="1">
      <c r="F558" s="36"/>
      <c r="H558" s="36"/>
      <c r="Z558" s="36"/>
    </row>
    <row r="559" ht="15.75" customHeight="1">
      <c r="F559" s="36"/>
      <c r="H559" s="36"/>
      <c r="Z559" s="36"/>
    </row>
    <row r="560" ht="15.75" customHeight="1">
      <c r="F560" s="36"/>
      <c r="H560" s="36"/>
      <c r="Z560" s="36"/>
    </row>
    <row r="561" ht="15.75" customHeight="1">
      <c r="F561" s="36"/>
      <c r="H561" s="36"/>
      <c r="Z561" s="36"/>
    </row>
    <row r="562" ht="15.75" customHeight="1">
      <c r="F562" s="36"/>
      <c r="H562" s="36"/>
      <c r="Z562" s="36"/>
    </row>
    <row r="563" ht="15.75" customHeight="1">
      <c r="F563" s="36"/>
      <c r="H563" s="36"/>
      <c r="Z563" s="36"/>
    </row>
    <row r="564" ht="15.75" customHeight="1">
      <c r="F564" s="36"/>
      <c r="H564" s="36"/>
      <c r="Z564" s="36"/>
    </row>
    <row r="565" ht="15.75" customHeight="1">
      <c r="F565" s="36"/>
      <c r="H565" s="36"/>
      <c r="Z565" s="36"/>
    </row>
    <row r="566" ht="15.75" customHeight="1">
      <c r="F566" s="36"/>
      <c r="H566" s="36"/>
      <c r="Z566" s="36"/>
    </row>
    <row r="567" ht="15.75" customHeight="1">
      <c r="F567" s="36"/>
      <c r="H567" s="36"/>
      <c r="Z567" s="36"/>
    </row>
    <row r="568" ht="15.75" customHeight="1">
      <c r="F568" s="36"/>
      <c r="H568" s="36"/>
      <c r="Z568" s="36"/>
    </row>
    <row r="569" ht="15.75" customHeight="1">
      <c r="F569" s="36"/>
      <c r="H569" s="36"/>
      <c r="Z569" s="36"/>
    </row>
    <row r="570" ht="15.75" customHeight="1">
      <c r="F570" s="36"/>
      <c r="H570" s="36"/>
      <c r="Z570" s="36"/>
    </row>
    <row r="571" ht="15.75" customHeight="1">
      <c r="F571" s="36"/>
      <c r="H571" s="36"/>
      <c r="Z571" s="36"/>
    </row>
    <row r="572" ht="15.75" customHeight="1">
      <c r="F572" s="36"/>
      <c r="H572" s="36"/>
      <c r="Z572" s="36"/>
    </row>
    <row r="573" ht="15.75" customHeight="1">
      <c r="F573" s="36"/>
      <c r="H573" s="36"/>
      <c r="Z573" s="36"/>
    </row>
    <row r="574" ht="15.75" customHeight="1">
      <c r="F574" s="36"/>
      <c r="H574" s="36"/>
      <c r="Z574" s="36"/>
    </row>
    <row r="575" ht="15.75" customHeight="1">
      <c r="F575" s="36"/>
      <c r="H575" s="36"/>
      <c r="Z575" s="36"/>
    </row>
    <row r="576" ht="15.75" customHeight="1">
      <c r="F576" s="36"/>
      <c r="H576" s="36"/>
      <c r="Z576" s="36"/>
    </row>
    <row r="577" ht="15.75" customHeight="1">
      <c r="F577" s="36"/>
      <c r="H577" s="36"/>
      <c r="Z577" s="36"/>
    </row>
    <row r="578" ht="15.75" customHeight="1">
      <c r="F578" s="36"/>
      <c r="H578" s="36"/>
      <c r="Z578" s="36"/>
    </row>
    <row r="579" ht="15.75" customHeight="1">
      <c r="F579" s="36"/>
      <c r="H579" s="36"/>
      <c r="Z579" s="36"/>
    </row>
    <row r="580" ht="15.75" customHeight="1">
      <c r="F580" s="36"/>
      <c r="H580" s="36"/>
      <c r="Z580" s="36"/>
    </row>
    <row r="581" ht="15.75" customHeight="1">
      <c r="F581" s="36"/>
      <c r="H581" s="36"/>
      <c r="Z581" s="36"/>
    </row>
    <row r="582" ht="15.75" customHeight="1">
      <c r="F582" s="36"/>
      <c r="H582" s="36"/>
      <c r="Z582" s="36"/>
    </row>
    <row r="583" ht="15.75" customHeight="1">
      <c r="F583" s="36"/>
      <c r="H583" s="36"/>
      <c r="Z583" s="36"/>
    </row>
    <row r="584" ht="15.75" customHeight="1">
      <c r="F584" s="36"/>
      <c r="H584" s="36"/>
      <c r="Z584" s="36"/>
    </row>
    <row r="585" ht="15.75" customHeight="1">
      <c r="F585" s="36"/>
      <c r="H585" s="36"/>
      <c r="Z585" s="36"/>
    </row>
    <row r="586" ht="15.75" customHeight="1">
      <c r="F586" s="36"/>
      <c r="H586" s="36"/>
      <c r="Z586" s="36"/>
    </row>
    <row r="587" ht="15.75" customHeight="1">
      <c r="F587" s="36"/>
      <c r="H587" s="36"/>
      <c r="Z587" s="36"/>
    </row>
    <row r="588" ht="15.75" customHeight="1">
      <c r="F588" s="36"/>
      <c r="H588" s="36"/>
      <c r="Z588" s="36"/>
    </row>
    <row r="589" ht="15.75" customHeight="1">
      <c r="F589" s="36"/>
      <c r="H589" s="36"/>
      <c r="Z589" s="36"/>
    </row>
    <row r="590" ht="15.75" customHeight="1">
      <c r="F590" s="36"/>
      <c r="H590" s="36"/>
      <c r="Z590" s="36"/>
    </row>
    <row r="591" ht="15.75" customHeight="1">
      <c r="F591" s="36"/>
      <c r="H591" s="36"/>
      <c r="Z591" s="36"/>
    </row>
    <row r="592" ht="15.75" customHeight="1">
      <c r="F592" s="36"/>
      <c r="H592" s="36"/>
      <c r="Z592" s="36"/>
    </row>
    <row r="593" ht="15.75" customHeight="1">
      <c r="F593" s="36"/>
      <c r="H593" s="36"/>
      <c r="Z593" s="36"/>
    </row>
    <row r="594" ht="15.75" customHeight="1">
      <c r="F594" s="36"/>
      <c r="H594" s="36"/>
      <c r="Z594" s="36"/>
    </row>
    <row r="595" ht="15.75" customHeight="1">
      <c r="F595" s="36"/>
      <c r="H595" s="36"/>
      <c r="Z595" s="36"/>
    </row>
    <row r="596" ht="15.75" customHeight="1">
      <c r="F596" s="36"/>
      <c r="H596" s="36"/>
      <c r="Z596" s="36"/>
    </row>
    <row r="597" ht="15.75" customHeight="1">
      <c r="F597" s="36"/>
      <c r="H597" s="36"/>
      <c r="Z597" s="36"/>
    </row>
    <row r="598" ht="15.75" customHeight="1">
      <c r="F598" s="36"/>
      <c r="H598" s="36"/>
      <c r="Z598" s="36"/>
    </row>
    <row r="599" ht="15.75" customHeight="1">
      <c r="F599" s="36"/>
      <c r="H599" s="36"/>
      <c r="Z599" s="36"/>
    </row>
    <row r="600" ht="15.75" customHeight="1">
      <c r="F600" s="36"/>
      <c r="H600" s="36"/>
      <c r="Z600" s="36"/>
    </row>
    <row r="601" ht="15.75" customHeight="1">
      <c r="F601" s="36"/>
      <c r="H601" s="36"/>
      <c r="Z601" s="36"/>
    </row>
    <row r="602" ht="15.75" customHeight="1">
      <c r="F602" s="36"/>
      <c r="H602" s="36"/>
      <c r="Z602" s="36"/>
    </row>
    <row r="603" ht="15.75" customHeight="1">
      <c r="F603" s="36"/>
      <c r="H603" s="36"/>
      <c r="Z603" s="36"/>
    </row>
    <row r="604" ht="15.75" customHeight="1">
      <c r="F604" s="36"/>
      <c r="H604" s="36"/>
      <c r="Z604" s="36"/>
    </row>
    <row r="605" ht="15.75" customHeight="1">
      <c r="F605" s="36"/>
      <c r="H605" s="36"/>
      <c r="Z605" s="36"/>
    </row>
    <row r="606" ht="15.75" customHeight="1">
      <c r="F606" s="36"/>
      <c r="H606" s="36"/>
      <c r="Z606" s="36"/>
    </row>
    <row r="607" ht="15.75" customHeight="1">
      <c r="F607" s="36"/>
      <c r="H607" s="36"/>
      <c r="Z607" s="36"/>
    </row>
    <row r="608" ht="15.75" customHeight="1">
      <c r="F608" s="36"/>
      <c r="H608" s="36"/>
      <c r="Z608" s="36"/>
    </row>
    <row r="609" ht="15.75" customHeight="1">
      <c r="F609" s="36"/>
      <c r="H609" s="36"/>
      <c r="Z609" s="36"/>
    </row>
    <row r="610" ht="15.75" customHeight="1">
      <c r="F610" s="36"/>
      <c r="H610" s="36"/>
      <c r="Z610" s="36"/>
    </row>
    <row r="611" ht="15.75" customHeight="1">
      <c r="F611" s="36"/>
      <c r="H611" s="36"/>
      <c r="Z611" s="36"/>
    </row>
    <row r="612" ht="15.75" customHeight="1">
      <c r="F612" s="36"/>
      <c r="H612" s="36"/>
      <c r="Z612" s="36"/>
    </row>
    <row r="613" ht="15.75" customHeight="1">
      <c r="F613" s="36"/>
      <c r="H613" s="36"/>
      <c r="Z613" s="36"/>
    </row>
    <row r="614" ht="15.75" customHeight="1">
      <c r="F614" s="36"/>
      <c r="H614" s="36"/>
      <c r="Z614" s="36"/>
    </row>
    <row r="615" ht="15.75" customHeight="1">
      <c r="F615" s="36"/>
      <c r="H615" s="36"/>
      <c r="Z615" s="36"/>
    </row>
    <row r="616" ht="15.75" customHeight="1">
      <c r="F616" s="36"/>
      <c r="H616" s="36"/>
      <c r="Z616" s="36"/>
    </row>
    <row r="617" ht="15.75" customHeight="1">
      <c r="F617" s="36"/>
      <c r="H617" s="36"/>
      <c r="Z617" s="36"/>
    </row>
    <row r="618" ht="15.75" customHeight="1">
      <c r="F618" s="36"/>
      <c r="H618" s="36"/>
      <c r="Z618" s="36"/>
    </row>
    <row r="619" ht="15.75" customHeight="1">
      <c r="F619" s="36"/>
      <c r="H619" s="36"/>
      <c r="Z619" s="36"/>
    </row>
    <row r="620" ht="15.75" customHeight="1">
      <c r="F620" s="36"/>
      <c r="H620" s="36"/>
      <c r="Z620" s="36"/>
    </row>
    <row r="621" ht="15.75" customHeight="1">
      <c r="F621" s="36"/>
      <c r="H621" s="36"/>
      <c r="Z621" s="36"/>
    </row>
    <row r="622" ht="15.75" customHeight="1">
      <c r="F622" s="36"/>
      <c r="H622" s="36"/>
      <c r="Z622" s="36"/>
    </row>
    <row r="623" ht="15.75" customHeight="1">
      <c r="F623" s="36"/>
      <c r="H623" s="36"/>
      <c r="Z623" s="36"/>
    </row>
    <row r="624" ht="15.75" customHeight="1">
      <c r="F624" s="36"/>
      <c r="H624" s="36"/>
      <c r="Z624" s="36"/>
    </row>
    <row r="625" ht="15.75" customHeight="1">
      <c r="F625" s="36"/>
      <c r="H625" s="36"/>
      <c r="Z625" s="36"/>
    </row>
    <row r="626" ht="15.75" customHeight="1">
      <c r="F626" s="36"/>
      <c r="H626" s="36"/>
      <c r="Z626" s="36"/>
    </row>
    <row r="627" ht="15.75" customHeight="1">
      <c r="F627" s="36"/>
      <c r="H627" s="36"/>
      <c r="Z627" s="36"/>
    </row>
    <row r="628" ht="15.75" customHeight="1">
      <c r="F628" s="36"/>
      <c r="H628" s="36"/>
      <c r="Z628" s="36"/>
    </row>
    <row r="629" ht="15.75" customHeight="1">
      <c r="F629" s="36"/>
      <c r="H629" s="36"/>
      <c r="Z629" s="36"/>
    </row>
    <row r="630" ht="15.75" customHeight="1">
      <c r="F630" s="36"/>
      <c r="H630" s="36"/>
      <c r="Z630" s="36"/>
    </row>
    <row r="631" ht="15.75" customHeight="1">
      <c r="F631" s="36"/>
      <c r="H631" s="36"/>
      <c r="Z631" s="36"/>
    </row>
    <row r="632" ht="15.75" customHeight="1">
      <c r="F632" s="36"/>
      <c r="H632" s="36"/>
      <c r="Z632" s="36"/>
    </row>
    <row r="633" ht="15.75" customHeight="1">
      <c r="F633" s="36"/>
      <c r="H633" s="36"/>
      <c r="Z633" s="36"/>
    </row>
    <row r="634" ht="15.75" customHeight="1">
      <c r="F634" s="36"/>
      <c r="H634" s="36"/>
      <c r="Z634" s="36"/>
    </row>
    <row r="635" ht="15.75" customHeight="1">
      <c r="F635" s="36"/>
      <c r="H635" s="36"/>
      <c r="Z635" s="36"/>
    </row>
    <row r="636" ht="15.75" customHeight="1">
      <c r="F636" s="36"/>
      <c r="H636" s="36"/>
      <c r="Z636" s="36"/>
    </row>
    <row r="637" ht="15.75" customHeight="1">
      <c r="F637" s="36"/>
      <c r="H637" s="36"/>
      <c r="Z637" s="36"/>
    </row>
    <row r="638" ht="15.75" customHeight="1">
      <c r="F638" s="36"/>
      <c r="H638" s="36"/>
      <c r="Z638" s="36"/>
    </row>
    <row r="639" ht="15.75" customHeight="1">
      <c r="F639" s="36"/>
      <c r="H639" s="36"/>
      <c r="Z639" s="36"/>
    </row>
    <row r="640" ht="15.75" customHeight="1">
      <c r="F640" s="36"/>
      <c r="H640" s="36"/>
      <c r="Z640" s="36"/>
    </row>
    <row r="641" ht="15.75" customHeight="1">
      <c r="F641" s="36"/>
      <c r="H641" s="36"/>
      <c r="Z641" s="36"/>
    </row>
    <row r="642" ht="15.75" customHeight="1">
      <c r="F642" s="36"/>
      <c r="H642" s="36"/>
      <c r="Z642" s="36"/>
    </row>
    <row r="643" ht="15.75" customHeight="1">
      <c r="F643" s="36"/>
      <c r="H643" s="36"/>
      <c r="Z643" s="36"/>
    </row>
    <row r="644" ht="15.75" customHeight="1">
      <c r="F644" s="36"/>
      <c r="H644" s="36"/>
      <c r="Z644" s="36"/>
    </row>
    <row r="645" ht="15.75" customHeight="1">
      <c r="F645" s="36"/>
      <c r="H645" s="36"/>
      <c r="Z645" s="36"/>
    </row>
    <row r="646" ht="15.75" customHeight="1">
      <c r="F646" s="36"/>
      <c r="H646" s="36"/>
      <c r="Z646" s="36"/>
    </row>
    <row r="647" ht="15.75" customHeight="1">
      <c r="F647" s="36"/>
      <c r="H647" s="36"/>
      <c r="Z647" s="36"/>
    </row>
    <row r="648" ht="15.75" customHeight="1">
      <c r="F648" s="36"/>
      <c r="H648" s="36"/>
      <c r="Z648" s="36"/>
    </row>
    <row r="649" ht="15.75" customHeight="1">
      <c r="F649" s="36"/>
      <c r="H649" s="36"/>
      <c r="Z649" s="36"/>
    </row>
    <row r="650" ht="15.75" customHeight="1">
      <c r="F650" s="36"/>
      <c r="H650" s="36"/>
      <c r="Z650" s="36"/>
    </row>
    <row r="651" ht="15.75" customHeight="1">
      <c r="F651" s="36"/>
      <c r="H651" s="36"/>
      <c r="Z651" s="36"/>
    </row>
    <row r="652" ht="15.75" customHeight="1">
      <c r="F652" s="36"/>
      <c r="H652" s="36"/>
      <c r="Z652" s="36"/>
    </row>
    <row r="653" ht="15.75" customHeight="1">
      <c r="F653" s="36"/>
      <c r="H653" s="36"/>
      <c r="Z653" s="36"/>
    </row>
    <row r="654" ht="15.75" customHeight="1">
      <c r="F654" s="36"/>
      <c r="H654" s="36"/>
      <c r="Z654" s="36"/>
    </row>
    <row r="655" ht="15.75" customHeight="1">
      <c r="F655" s="36"/>
      <c r="H655" s="36"/>
      <c r="Z655" s="36"/>
    </row>
    <row r="656" ht="15.75" customHeight="1">
      <c r="F656" s="36"/>
      <c r="H656" s="36"/>
      <c r="Z656" s="36"/>
    </row>
    <row r="657" ht="15.75" customHeight="1">
      <c r="F657" s="36"/>
      <c r="H657" s="36"/>
      <c r="Z657" s="36"/>
    </row>
    <row r="658" ht="15.75" customHeight="1">
      <c r="F658" s="36"/>
      <c r="H658" s="36"/>
      <c r="Z658" s="36"/>
    </row>
    <row r="659" ht="15.75" customHeight="1">
      <c r="F659" s="36"/>
      <c r="H659" s="36"/>
      <c r="Z659" s="36"/>
    </row>
    <row r="660" ht="15.75" customHeight="1">
      <c r="F660" s="36"/>
      <c r="H660" s="36"/>
      <c r="Z660" s="36"/>
    </row>
    <row r="661" ht="15.75" customHeight="1">
      <c r="F661" s="36"/>
      <c r="H661" s="36"/>
      <c r="Z661" s="36"/>
    </row>
    <row r="662" ht="15.75" customHeight="1">
      <c r="F662" s="36"/>
      <c r="H662" s="36"/>
      <c r="Z662" s="36"/>
    </row>
    <row r="663" ht="15.75" customHeight="1">
      <c r="F663" s="36"/>
      <c r="H663" s="36"/>
      <c r="Z663" s="36"/>
    </row>
    <row r="664" ht="15.75" customHeight="1">
      <c r="F664" s="36"/>
      <c r="H664" s="36"/>
      <c r="Z664" s="36"/>
    </row>
    <row r="665" ht="15.75" customHeight="1">
      <c r="F665" s="36"/>
      <c r="H665" s="36"/>
      <c r="Z665" s="36"/>
    </row>
    <row r="666" ht="15.75" customHeight="1">
      <c r="F666" s="36"/>
      <c r="H666" s="36"/>
      <c r="Z666" s="36"/>
    </row>
    <row r="667" ht="15.75" customHeight="1">
      <c r="F667" s="36"/>
      <c r="H667" s="36"/>
      <c r="Z667" s="36"/>
    </row>
    <row r="668" ht="15.75" customHeight="1">
      <c r="F668" s="36"/>
      <c r="H668" s="36"/>
      <c r="Z668" s="36"/>
    </row>
    <row r="669" ht="15.75" customHeight="1">
      <c r="F669" s="36"/>
      <c r="H669" s="36"/>
      <c r="Z669" s="36"/>
    </row>
    <row r="670" ht="15.75" customHeight="1">
      <c r="F670" s="36"/>
      <c r="H670" s="36"/>
      <c r="Z670" s="36"/>
    </row>
    <row r="671" ht="15.75" customHeight="1">
      <c r="F671" s="36"/>
      <c r="H671" s="36"/>
      <c r="Z671" s="36"/>
    </row>
    <row r="672" ht="15.75" customHeight="1">
      <c r="F672" s="36"/>
      <c r="H672" s="36"/>
      <c r="Z672" s="36"/>
    </row>
    <row r="673" ht="15.75" customHeight="1">
      <c r="F673" s="36"/>
      <c r="H673" s="36"/>
      <c r="Z673" s="36"/>
    </row>
    <row r="674" ht="15.75" customHeight="1">
      <c r="F674" s="36"/>
      <c r="H674" s="36"/>
      <c r="Z674" s="36"/>
    </row>
    <row r="675" ht="15.75" customHeight="1">
      <c r="F675" s="36"/>
      <c r="H675" s="36"/>
      <c r="Z675" s="36"/>
    </row>
    <row r="676" ht="15.75" customHeight="1">
      <c r="F676" s="36"/>
      <c r="H676" s="36"/>
      <c r="Z676" s="36"/>
    </row>
    <row r="677" ht="15.75" customHeight="1">
      <c r="F677" s="36"/>
      <c r="H677" s="36"/>
      <c r="Z677" s="36"/>
    </row>
    <row r="678" ht="15.75" customHeight="1">
      <c r="F678" s="36"/>
      <c r="H678" s="36"/>
      <c r="Z678" s="36"/>
    </row>
    <row r="679" ht="15.75" customHeight="1">
      <c r="F679" s="36"/>
      <c r="H679" s="36"/>
      <c r="Z679" s="36"/>
    </row>
    <row r="680" ht="15.75" customHeight="1">
      <c r="F680" s="36"/>
      <c r="H680" s="36"/>
      <c r="Z680" s="36"/>
    </row>
    <row r="681" ht="15.75" customHeight="1">
      <c r="F681" s="36"/>
      <c r="H681" s="36"/>
      <c r="Z681" s="36"/>
    </row>
    <row r="682" ht="15.75" customHeight="1">
      <c r="F682" s="36"/>
      <c r="H682" s="36"/>
      <c r="Z682" s="36"/>
    </row>
    <row r="683" ht="15.75" customHeight="1">
      <c r="F683" s="36"/>
      <c r="H683" s="36"/>
      <c r="Z683" s="36"/>
    </row>
    <row r="684" ht="15.75" customHeight="1">
      <c r="F684" s="36"/>
      <c r="H684" s="36"/>
      <c r="Z684" s="36"/>
    </row>
    <row r="685" ht="15.75" customHeight="1">
      <c r="F685" s="36"/>
      <c r="H685" s="36"/>
      <c r="Z685" s="36"/>
    </row>
    <row r="686" ht="15.75" customHeight="1">
      <c r="F686" s="36"/>
      <c r="H686" s="36"/>
      <c r="Z686" s="36"/>
    </row>
    <row r="687" ht="15.75" customHeight="1">
      <c r="F687" s="36"/>
      <c r="H687" s="36"/>
      <c r="Z687" s="36"/>
    </row>
    <row r="688" ht="15.75" customHeight="1">
      <c r="F688" s="36"/>
      <c r="H688" s="36"/>
      <c r="Z688" s="36"/>
    </row>
    <row r="689" ht="15.75" customHeight="1">
      <c r="F689" s="36"/>
      <c r="H689" s="36"/>
      <c r="Z689" s="36"/>
    </row>
    <row r="690" ht="15.75" customHeight="1">
      <c r="F690" s="36"/>
      <c r="H690" s="36"/>
      <c r="Z690" s="36"/>
    </row>
    <row r="691" ht="15.75" customHeight="1">
      <c r="F691" s="36"/>
      <c r="H691" s="36"/>
      <c r="Z691" s="36"/>
    </row>
    <row r="692" ht="15.75" customHeight="1">
      <c r="F692" s="36"/>
      <c r="H692" s="36"/>
      <c r="Z692" s="36"/>
    </row>
    <row r="693" ht="15.75" customHeight="1">
      <c r="F693" s="36"/>
      <c r="H693" s="36"/>
      <c r="Z693" s="36"/>
    </row>
    <row r="694" ht="15.75" customHeight="1">
      <c r="F694" s="36"/>
      <c r="H694" s="36"/>
      <c r="Z694" s="36"/>
    </row>
    <row r="695" ht="15.75" customHeight="1">
      <c r="F695" s="36"/>
      <c r="H695" s="36"/>
      <c r="Z695" s="36"/>
    </row>
    <row r="696" ht="15.75" customHeight="1">
      <c r="F696" s="36"/>
      <c r="H696" s="36"/>
      <c r="Z696" s="36"/>
    </row>
    <row r="697" ht="15.75" customHeight="1">
      <c r="F697" s="36"/>
      <c r="H697" s="36"/>
      <c r="Z697" s="36"/>
    </row>
    <row r="698" ht="15.75" customHeight="1">
      <c r="F698" s="36"/>
      <c r="H698" s="36"/>
      <c r="Z698" s="36"/>
    </row>
    <row r="699" ht="15.75" customHeight="1">
      <c r="F699" s="36"/>
      <c r="H699" s="36"/>
      <c r="Z699" s="36"/>
    </row>
    <row r="700" ht="15.75" customHeight="1">
      <c r="F700" s="36"/>
      <c r="H700" s="36"/>
      <c r="Z700" s="36"/>
    </row>
    <row r="701" ht="15.75" customHeight="1">
      <c r="F701" s="36"/>
      <c r="H701" s="36"/>
      <c r="Z701" s="36"/>
    </row>
    <row r="702" ht="15.75" customHeight="1">
      <c r="F702" s="36"/>
      <c r="H702" s="36"/>
      <c r="Z702" s="36"/>
    </row>
    <row r="703" ht="15.75" customHeight="1">
      <c r="F703" s="36"/>
      <c r="H703" s="36"/>
      <c r="Z703" s="36"/>
    </row>
    <row r="704" ht="15.75" customHeight="1">
      <c r="F704" s="36"/>
      <c r="H704" s="36"/>
      <c r="Z704" s="36"/>
    </row>
    <row r="705" ht="15.75" customHeight="1">
      <c r="F705" s="36"/>
      <c r="H705" s="36"/>
      <c r="Z705" s="36"/>
    </row>
    <row r="706" ht="15.75" customHeight="1">
      <c r="F706" s="36"/>
      <c r="H706" s="36"/>
      <c r="Z706" s="36"/>
    </row>
    <row r="707" ht="15.75" customHeight="1">
      <c r="F707" s="36"/>
      <c r="H707" s="36"/>
      <c r="Z707" s="36"/>
    </row>
    <row r="708" ht="15.75" customHeight="1">
      <c r="F708" s="36"/>
      <c r="H708" s="36"/>
      <c r="Z708" s="36"/>
    </row>
    <row r="709" ht="15.75" customHeight="1">
      <c r="F709" s="36"/>
      <c r="H709" s="36"/>
      <c r="Z709" s="36"/>
    </row>
    <row r="710" ht="15.75" customHeight="1">
      <c r="F710" s="36"/>
      <c r="H710" s="36"/>
      <c r="Z710" s="36"/>
    </row>
    <row r="711" ht="15.75" customHeight="1">
      <c r="F711" s="36"/>
      <c r="H711" s="36"/>
      <c r="Z711" s="36"/>
    </row>
    <row r="712" ht="15.75" customHeight="1">
      <c r="F712" s="36"/>
      <c r="H712" s="36"/>
      <c r="Z712" s="36"/>
    </row>
    <row r="713" ht="15.75" customHeight="1">
      <c r="F713" s="36"/>
      <c r="H713" s="36"/>
      <c r="Z713" s="36"/>
    </row>
    <row r="714" ht="15.75" customHeight="1">
      <c r="F714" s="36"/>
      <c r="H714" s="36"/>
      <c r="Z714" s="36"/>
    </row>
    <row r="715" ht="15.75" customHeight="1">
      <c r="F715" s="36"/>
      <c r="H715" s="36"/>
      <c r="Z715" s="36"/>
    </row>
    <row r="716" ht="15.75" customHeight="1">
      <c r="F716" s="36"/>
      <c r="H716" s="36"/>
      <c r="Z716" s="36"/>
    </row>
    <row r="717" ht="15.75" customHeight="1">
      <c r="F717" s="36"/>
      <c r="H717" s="36"/>
      <c r="Z717" s="36"/>
    </row>
    <row r="718" ht="15.75" customHeight="1">
      <c r="F718" s="36"/>
      <c r="H718" s="36"/>
      <c r="Z718" s="36"/>
    </row>
    <row r="719" ht="15.75" customHeight="1">
      <c r="F719" s="36"/>
      <c r="H719" s="36"/>
      <c r="Z719" s="36"/>
    </row>
    <row r="720" ht="15.75" customHeight="1">
      <c r="F720" s="36"/>
      <c r="H720" s="36"/>
      <c r="Z720" s="36"/>
    </row>
    <row r="721" ht="15.75" customHeight="1">
      <c r="F721" s="36"/>
      <c r="H721" s="36"/>
      <c r="Z721" s="36"/>
    </row>
    <row r="722" ht="15.75" customHeight="1">
      <c r="F722" s="36"/>
      <c r="H722" s="36"/>
      <c r="Z722" s="36"/>
    </row>
    <row r="723" ht="15.75" customHeight="1">
      <c r="F723" s="36"/>
      <c r="H723" s="36"/>
      <c r="Z723" s="36"/>
    </row>
    <row r="724" ht="15.75" customHeight="1">
      <c r="F724" s="36"/>
      <c r="H724" s="36"/>
      <c r="Z724" s="36"/>
    </row>
    <row r="725" ht="15.75" customHeight="1">
      <c r="F725" s="36"/>
      <c r="H725" s="36"/>
      <c r="Z725" s="36"/>
    </row>
    <row r="726" ht="15.75" customHeight="1">
      <c r="F726" s="36"/>
      <c r="H726" s="36"/>
      <c r="Z726" s="36"/>
    </row>
    <row r="727" ht="15.75" customHeight="1">
      <c r="F727" s="36"/>
      <c r="H727" s="36"/>
      <c r="Z727" s="36"/>
    </row>
    <row r="728" ht="15.75" customHeight="1">
      <c r="F728" s="36"/>
      <c r="H728" s="36"/>
      <c r="Z728" s="36"/>
    </row>
    <row r="729" ht="15.75" customHeight="1">
      <c r="F729" s="36"/>
      <c r="H729" s="36"/>
      <c r="Z729" s="36"/>
    </row>
    <row r="730" ht="15.75" customHeight="1">
      <c r="F730" s="36"/>
      <c r="H730" s="36"/>
      <c r="Z730" s="36"/>
    </row>
    <row r="731" ht="15.75" customHeight="1">
      <c r="F731" s="36"/>
      <c r="H731" s="36"/>
      <c r="Z731" s="36"/>
    </row>
    <row r="732" ht="15.75" customHeight="1">
      <c r="F732" s="36"/>
      <c r="H732" s="36"/>
      <c r="Z732" s="36"/>
    </row>
    <row r="733" ht="15.75" customHeight="1">
      <c r="F733" s="36"/>
      <c r="H733" s="36"/>
      <c r="Z733" s="36"/>
    </row>
    <row r="734" ht="15.75" customHeight="1">
      <c r="F734" s="36"/>
      <c r="H734" s="36"/>
      <c r="Z734" s="36"/>
    </row>
    <row r="735" ht="15.75" customHeight="1">
      <c r="F735" s="36"/>
      <c r="H735" s="36"/>
      <c r="Z735" s="36"/>
    </row>
    <row r="736" ht="15.75" customHeight="1">
      <c r="F736" s="36"/>
      <c r="H736" s="36"/>
      <c r="Z736" s="36"/>
    </row>
    <row r="737" ht="15.75" customHeight="1">
      <c r="F737" s="36"/>
      <c r="H737" s="36"/>
      <c r="Z737" s="36"/>
    </row>
    <row r="738" ht="15.75" customHeight="1">
      <c r="F738" s="36"/>
      <c r="H738" s="36"/>
      <c r="Z738" s="36"/>
    </row>
    <row r="739" ht="15.75" customHeight="1">
      <c r="F739" s="36"/>
      <c r="H739" s="36"/>
      <c r="Z739" s="36"/>
    </row>
    <row r="740" ht="15.75" customHeight="1">
      <c r="F740" s="36"/>
      <c r="H740" s="36"/>
      <c r="Z740" s="36"/>
    </row>
    <row r="741" ht="15.75" customHeight="1">
      <c r="F741" s="36"/>
      <c r="H741" s="36"/>
      <c r="Z741" s="36"/>
    </row>
    <row r="742" ht="15.75" customHeight="1">
      <c r="F742" s="36"/>
      <c r="H742" s="36"/>
      <c r="Z742" s="36"/>
    </row>
    <row r="743" ht="15.75" customHeight="1">
      <c r="F743" s="36"/>
      <c r="H743" s="36"/>
      <c r="Z743" s="36"/>
    </row>
    <row r="744" ht="15.75" customHeight="1">
      <c r="F744" s="36"/>
      <c r="H744" s="36"/>
      <c r="Z744" s="36"/>
    </row>
    <row r="745" ht="15.75" customHeight="1">
      <c r="F745" s="36"/>
      <c r="H745" s="36"/>
      <c r="Z745" s="36"/>
    </row>
    <row r="746" ht="15.75" customHeight="1">
      <c r="F746" s="36"/>
      <c r="H746" s="36"/>
      <c r="Z746" s="36"/>
    </row>
    <row r="747" ht="15.75" customHeight="1">
      <c r="F747" s="36"/>
      <c r="H747" s="36"/>
      <c r="Z747" s="36"/>
    </row>
    <row r="748" ht="15.75" customHeight="1">
      <c r="F748" s="36"/>
      <c r="H748" s="36"/>
      <c r="Z748" s="36"/>
    </row>
    <row r="749" ht="15.75" customHeight="1">
      <c r="F749" s="36"/>
      <c r="H749" s="36"/>
      <c r="Z749" s="36"/>
    </row>
    <row r="750" ht="15.75" customHeight="1">
      <c r="F750" s="36"/>
      <c r="H750" s="36"/>
      <c r="Z750" s="36"/>
    </row>
    <row r="751" ht="15.75" customHeight="1">
      <c r="F751" s="36"/>
      <c r="H751" s="36"/>
      <c r="Z751" s="36"/>
    </row>
    <row r="752" ht="15.75" customHeight="1">
      <c r="F752" s="36"/>
      <c r="H752" s="36"/>
      <c r="Z752" s="36"/>
    </row>
    <row r="753" ht="15.75" customHeight="1">
      <c r="F753" s="36"/>
      <c r="H753" s="36"/>
      <c r="Z753" s="36"/>
    </row>
    <row r="754" ht="15.75" customHeight="1">
      <c r="F754" s="36"/>
      <c r="H754" s="36"/>
      <c r="Z754" s="36"/>
    </row>
    <row r="755" ht="15.75" customHeight="1">
      <c r="F755" s="36"/>
      <c r="H755" s="36"/>
      <c r="Z755" s="36"/>
    </row>
    <row r="756" ht="15.75" customHeight="1">
      <c r="F756" s="36"/>
      <c r="H756" s="36"/>
      <c r="Z756" s="36"/>
    </row>
    <row r="757" ht="15.75" customHeight="1">
      <c r="F757" s="36"/>
      <c r="H757" s="36"/>
      <c r="Z757" s="36"/>
    </row>
    <row r="758" ht="15.75" customHeight="1">
      <c r="F758" s="36"/>
      <c r="H758" s="36"/>
      <c r="Z758" s="36"/>
    </row>
    <row r="759" ht="15.75" customHeight="1">
      <c r="F759" s="36"/>
      <c r="H759" s="36"/>
      <c r="Z759" s="36"/>
    </row>
    <row r="760" ht="15.75" customHeight="1">
      <c r="F760" s="36"/>
      <c r="H760" s="36"/>
      <c r="Z760" s="36"/>
    </row>
    <row r="761" ht="15.75" customHeight="1">
      <c r="F761" s="36"/>
      <c r="H761" s="36"/>
      <c r="Z761" s="36"/>
    </row>
    <row r="762" ht="15.75" customHeight="1">
      <c r="F762" s="36"/>
      <c r="H762" s="36"/>
      <c r="Z762" s="36"/>
    </row>
    <row r="763" ht="15.75" customHeight="1">
      <c r="F763" s="36"/>
      <c r="H763" s="36"/>
      <c r="Z763" s="36"/>
    </row>
    <row r="764" ht="15.75" customHeight="1">
      <c r="F764" s="36"/>
      <c r="H764" s="36"/>
      <c r="Z764" s="36"/>
    </row>
    <row r="765" ht="15.75" customHeight="1">
      <c r="F765" s="36"/>
      <c r="H765" s="36"/>
      <c r="Z765" s="36"/>
    </row>
    <row r="766" ht="15.75" customHeight="1">
      <c r="F766" s="36"/>
      <c r="H766" s="36"/>
      <c r="Z766" s="36"/>
    </row>
    <row r="767" ht="15.75" customHeight="1">
      <c r="F767" s="36"/>
      <c r="H767" s="36"/>
      <c r="Z767" s="36"/>
    </row>
    <row r="768" ht="15.75" customHeight="1">
      <c r="F768" s="36"/>
      <c r="H768" s="36"/>
      <c r="Z768" s="36"/>
    </row>
    <row r="769" ht="15.75" customHeight="1">
      <c r="F769" s="36"/>
      <c r="H769" s="36"/>
      <c r="Z769" s="36"/>
    </row>
    <row r="770" ht="15.75" customHeight="1">
      <c r="F770" s="36"/>
      <c r="H770" s="36"/>
      <c r="Z770" s="36"/>
    </row>
    <row r="771" ht="15.75" customHeight="1">
      <c r="F771" s="36"/>
      <c r="H771" s="36"/>
      <c r="Z771" s="36"/>
    </row>
    <row r="772" ht="15.75" customHeight="1">
      <c r="F772" s="36"/>
      <c r="H772" s="36"/>
      <c r="Z772" s="36"/>
    </row>
    <row r="773" ht="15.75" customHeight="1">
      <c r="F773" s="36"/>
      <c r="H773" s="36"/>
      <c r="Z773" s="36"/>
    </row>
    <row r="774" ht="15.75" customHeight="1">
      <c r="F774" s="36"/>
      <c r="H774" s="36"/>
      <c r="Z774" s="36"/>
    </row>
    <row r="775" ht="15.75" customHeight="1">
      <c r="F775" s="36"/>
      <c r="H775" s="36"/>
      <c r="Z775" s="36"/>
    </row>
    <row r="776" ht="15.75" customHeight="1">
      <c r="F776" s="36"/>
      <c r="H776" s="36"/>
      <c r="Z776" s="36"/>
    </row>
    <row r="777" ht="15.75" customHeight="1">
      <c r="F777" s="36"/>
      <c r="H777" s="36"/>
      <c r="Z777" s="36"/>
    </row>
    <row r="778" ht="15.75" customHeight="1">
      <c r="F778" s="36"/>
      <c r="H778" s="36"/>
      <c r="Z778" s="36"/>
    </row>
    <row r="779" ht="15.75" customHeight="1">
      <c r="F779" s="36"/>
      <c r="H779" s="36"/>
      <c r="Z779" s="36"/>
    </row>
    <row r="780" ht="15.75" customHeight="1">
      <c r="F780" s="36"/>
      <c r="H780" s="36"/>
      <c r="Z780" s="36"/>
    </row>
    <row r="781" ht="15.75" customHeight="1">
      <c r="F781" s="36"/>
      <c r="H781" s="36"/>
      <c r="Z781" s="36"/>
    </row>
    <row r="782" ht="15.75" customHeight="1">
      <c r="F782" s="36"/>
      <c r="H782" s="36"/>
      <c r="Z782" s="36"/>
    </row>
    <row r="783" ht="15.75" customHeight="1">
      <c r="F783" s="36"/>
      <c r="H783" s="36"/>
      <c r="Z783" s="36"/>
    </row>
    <row r="784" ht="15.75" customHeight="1">
      <c r="F784" s="36"/>
      <c r="H784" s="36"/>
      <c r="Z784" s="36"/>
    </row>
    <row r="785" ht="15.75" customHeight="1">
      <c r="F785" s="36"/>
      <c r="H785" s="36"/>
      <c r="Z785" s="36"/>
    </row>
    <row r="786" ht="15.75" customHeight="1">
      <c r="F786" s="36"/>
      <c r="H786" s="36"/>
      <c r="Z786" s="36"/>
    </row>
    <row r="787" ht="15.75" customHeight="1">
      <c r="F787" s="36"/>
      <c r="H787" s="36"/>
      <c r="Z787" s="36"/>
    </row>
    <row r="788" ht="15.75" customHeight="1">
      <c r="F788" s="36"/>
      <c r="H788" s="36"/>
      <c r="Z788" s="36"/>
    </row>
    <row r="789" ht="15.75" customHeight="1">
      <c r="F789" s="36"/>
      <c r="H789" s="36"/>
      <c r="Z789" s="36"/>
    </row>
    <row r="790" ht="15.75" customHeight="1">
      <c r="F790" s="36"/>
      <c r="H790" s="36"/>
      <c r="Z790" s="36"/>
    </row>
    <row r="791" ht="15.75" customHeight="1">
      <c r="F791" s="36"/>
      <c r="H791" s="36"/>
      <c r="Z791" s="36"/>
    </row>
    <row r="792" ht="15.75" customHeight="1">
      <c r="F792" s="36"/>
      <c r="H792" s="36"/>
      <c r="Z792" s="36"/>
    </row>
    <row r="793" ht="15.75" customHeight="1">
      <c r="F793" s="36"/>
      <c r="H793" s="36"/>
      <c r="Z793" s="36"/>
    </row>
    <row r="794" ht="15.75" customHeight="1">
      <c r="F794" s="36"/>
      <c r="H794" s="36"/>
      <c r="Z794" s="36"/>
    </row>
    <row r="795" ht="15.75" customHeight="1">
      <c r="F795" s="36"/>
      <c r="H795" s="36"/>
      <c r="Z795" s="36"/>
    </row>
    <row r="796" ht="15.75" customHeight="1">
      <c r="F796" s="36"/>
      <c r="H796" s="36"/>
      <c r="Z796" s="36"/>
    </row>
    <row r="797" ht="15.75" customHeight="1">
      <c r="F797" s="36"/>
      <c r="H797" s="36"/>
      <c r="Z797" s="36"/>
    </row>
    <row r="798" ht="15.75" customHeight="1">
      <c r="F798" s="36"/>
      <c r="H798" s="36"/>
      <c r="Z798" s="36"/>
    </row>
    <row r="799" ht="15.75" customHeight="1">
      <c r="F799" s="36"/>
      <c r="H799" s="36"/>
      <c r="Z799" s="36"/>
    </row>
    <row r="800" ht="15.75" customHeight="1">
      <c r="F800" s="36"/>
      <c r="H800" s="36"/>
      <c r="Z800" s="36"/>
    </row>
    <row r="801" ht="15.75" customHeight="1">
      <c r="F801" s="36"/>
      <c r="H801" s="36"/>
      <c r="Z801" s="36"/>
    </row>
    <row r="802" ht="15.75" customHeight="1">
      <c r="F802" s="36"/>
      <c r="H802" s="36"/>
      <c r="Z802" s="36"/>
    </row>
    <row r="803" ht="15.75" customHeight="1">
      <c r="F803" s="36"/>
      <c r="H803" s="36"/>
      <c r="Z803" s="36"/>
    </row>
    <row r="804" ht="15.75" customHeight="1">
      <c r="F804" s="36"/>
      <c r="H804" s="36"/>
      <c r="Z804" s="36"/>
    </row>
    <row r="805" ht="15.75" customHeight="1">
      <c r="F805" s="36"/>
      <c r="H805" s="36"/>
      <c r="Z805" s="36"/>
    </row>
    <row r="806" ht="15.75" customHeight="1">
      <c r="F806" s="36"/>
      <c r="H806" s="36"/>
      <c r="Z806" s="36"/>
    </row>
    <row r="807" ht="15.75" customHeight="1">
      <c r="F807" s="36"/>
      <c r="H807" s="36"/>
      <c r="Z807" s="36"/>
    </row>
    <row r="808" ht="15.75" customHeight="1">
      <c r="F808" s="36"/>
      <c r="H808" s="36"/>
      <c r="Z808" s="36"/>
    </row>
    <row r="809" ht="15.75" customHeight="1">
      <c r="F809" s="36"/>
      <c r="H809" s="36"/>
      <c r="Z809" s="36"/>
    </row>
    <row r="810" ht="15.75" customHeight="1">
      <c r="F810" s="36"/>
      <c r="H810" s="36"/>
      <c r="Z810" s="36"/>
    </row>
    <row r="811" ht="15.75" customHeight="1">
      <c r="F811" s="36"/>
      <c r="H811" s="36"/>
      <c r="Z811" s="36"/>
    </row>
    <row r="812" ht="15.75" customHeight="1">
      <c r="F812" s="36"/>
      <c r="H812" s="36"/>
      <c r="Z812" s="36"/>
    </row>
    <row r="813" ht="15.75" customHeight="1">
      <c r="F813" s="36"/>
      <c r="H813" s="36"/>
      <c r="Z813" s="36"/>
    </row>
    <row r="814" ht="15.75" customHeight="1">
      <c r="F814" s="36"/>
      <c r="H814" s="36"/>
      <c r="Z814" s="36"/>
    </row>
    <row r="815" ht="15.75" customHeight="1">
      <c r="F815" s="36"/>
      <c r="H815" s="36"/>
      <c r="Z815" s="36"/>
    </row>
    <row r="816" ht="15.75" customHeight="1">
      <c r="F816" s="36"/>
      <c r="H816" s="36"/>
      <c r="Z816" s="36"/>
    </row>
    <row r="817" ht="15.75" customHeight="1">
      <c r="F817" s="36"/>
      <c r="H817" s="36"/>
      <c r="Z817" s="36"/>
    </row>
    <row r="818" ht="15.75" customHeight="1">
      <c r="F818" s="36"/>
      <c r="H818" s="36"/>
      <c r="Z818" s="36"/>
    </row>
    <row r="819" ht="15.75" customHeight="1">
      <c r="F819" s="36"/>
      <c r="H819" s="36"/>
      <c r="Z819" s="36"/>
    </row>
    <row r="820" ht="15.75" customHeight="1">
      <c r="F820" s="36"/>
      <c r="H820" s="36"/>
      <c r="Z820" s="36"/>
    </row>
    <row r="821" ht="15.75" customHeight="1">
      <c r="F821" s="36"/>
      <c r="H821" s="36"/>
      <c r="Z821" s="36"/>
    </row>
    <row r="822" ht="15.75" customHeight="1">
      <c r="F822" s="36"/>
      <c r="H822" s="36"/>
      <c r="Z822" s="36"/>
    </row>
    <row r="823" ht="15.75" customHeight="1">
      <c r="F823" s="36"/>
      <c r="H823" s="36"/>
      <c r="Z823" s="36"/>
    </row>
    <row r="824" ht="15.75" customHeight="1">
      <c r="F824" s="36"/>
      <c r="H824" s="36"/>
      <c r="Z824" s="36"/>
    </row>
    <row r="825" ht="15.75" customHeight="1">
      <c r="F825" s="36"/>
      <c r="H825" s="36"/>
      <c r="Z825" s="36"/>
    </row>
    <row r="826" ht="15.75" customHeight="1">
      <c r="F826" s="36"/>
      <c r="H826" s="36"/>
      <c r="Z826" s="36"/>
    </row>
    <row r="827" ht="15.75" customHeight="1">
      <c r="F827" s="36"/>
      <c r="H827" s="36"/>
      <c r="Z827" s="36"/>
    </row>
    <row r="828" ht="15.75" customHeight="1">
      <c r="F828" s="36"/>
      <c r="H828" s="36"/>
      <c r="Z828" s="36"/>
    </row>
    <row r="829" ht="15.75" customHeight="1">
      <c r="F829" s="36"/>
      <c r="H829" s="36"/>
      <c r="Z829" s="36"/>
    </row>
    <row r="830" ht="15.75" customHeight="1">
      <c r="F830" s="36"/>
      <c r="H830" s="36"/>
      <c r="Z830" s="36"/>
    </row>
    <row r="831" ht="15.75" customHeight="1">
      <c r="F831" s="36"/>
      <c r="H831" s="36"/>
      <c r="Z831" s="36"/>
    </row>
    <row r="832" ht="15.75" customHeight="1">
      <c r="F832" s="36"/>
      <c r="H832" s="36"/>
      <c r="Z832" s="36"/>
    </row>
    <row r="833" ht="15.75" customHeight="1">
      <c r="F833" s="36"/>
      <c r="H833" s="36"/>
      <c r="Z833" s="36"/>
    </row>
    <row r="834" ht="15.75" customHeight="1">
      <c r="F834" s="36"/>
      <c r="H834" s="36"/>
      <c r="Z834" s="36"/>
    </row>
    <row r="835" ht="15.75" customHeight="1">
      <c r="F835" s="36"/>
      <c r="H835" s="36"/>
      <c r="Z835" s="36"/>
    </row>
    <row r="836" ht="15.75" customHeight="1">
      <c r="F836" s="36"/>
      <c r="H836" s="36"/>
      <c r="Z836" s="36"/>
    </row>
    <row r="837" ht="15.75" customHeight="1">
      <c r="F837" s="36"/>
      <c r="H837" s="36"/>
      <c r="Z837" s="36"/>
    </row>
    <row r="838" ht="15.75" customHeight="1">
      <c r="F838" s="36"/>
      <c r="H838" s="36"/>
      <c r="Z838" s="36"/>
    </row>
    <row r="839" ht="15.75" customHeight="1">
      <c r="F839" s="36"/>
      <c r="H839" s="36"/>
      <c r="Z839" s="36"/>
    </row>
    <row r="840" ht="15.75" customHeight="1">
      <c r="F840" s="36"/>
      <c r="H840" s="36"/>
      <c r="Z840" s="36"/>
    </row>
    <row r="841" ht="15.75" customHeight="1">
      <c r="F841" s="36"/>
      <c r="H841" s="36"/>
      <c r="Z841" s="36"/>
    </row>
    <row r="842" ht="15.75" customHeight="1">
      <c r="F842" s="36"/>
      <c r="H842" s="36"/>
      <c r="Z842" s="36"/>
    </row>
    <row r="843" ht="15.75" customHeight="1">
      <c r="F843" s="36"/>
      <c r="H843" s="36"/>
      <c r="Z843" s="36"/>
    </row>
    <row r="844" ht="15.75" customHeight="1">
      <c r="F844" s="36"/>
      <c r="H844" s="36"/>
      <c r="Z844" s="36"/>
    </row>
    <row r="845" ht="15.75" customHeight="1">
      <c r="F845" s="36"/>
      <c r="H845" s="36"/>
      <c r="Z845" s="36"/>
    </row>
    <row r="846" ht="15.75" customHeight="1">
      <c r="F846" s="36"/>
      <c r="H846" s="36"/>
      <c r="Z846" s="36"/>
    </row>
    <row r="847" ht="15.75" customHeight="1">
      <c r="F847" s="36"/>
      <c r="H847" s="36"/>
      <c r="Z847" s="36"/>
    </row>
    <row r="848" ht="15.75" customHeight="1">
      <c r="F848" s="36"/>
      <c r="H848" s="36"/>
      <c r="Z848" s="36"/>
    </row>
    <row r="849" ht="15.75" customHeight="1">
      <c r="F849" s="36"/>
      <c r="H849" s="36"/>
      <c r="Z849" s="36"/>
    </row>
    <row r="850" ht="15.75" customHeight="1">
      <c r="F850" s="36"/>
      <c r="H850" s="36"/>
      <c r="Z850" s="36"/>
    </row>
    <row r="851" ht="15.75" customHeight="1">
      <c r="F851" s="36"/>
      <c r="H851" s="36"/>
      <c r="Z851" s="36"/>
    </row>
    <row r="852" ht="15.75" customHeight="1">
      <c r="F852" s="36"/>
      <c r="H852" s="36"/>
      <c r="Z852" s="36"/>
    </row>
    <row r="853" ht="15.75" customHeight="1">
      <c r="F853" s="36"/>
      <c r="H853" s="36"/>
      <c r="Z853" s="36"/>
    </row>
    <row r="854" ht="15.75" customHeight="1">
      <c r="F854" s="36"/>
      <c r="H854" s="36"/>
      <c r="Z854" s="36"/>
    </row>
    <row r="855" ht="15.75" customHeight="1">
      <c r="F855" s="36"/>
      <c r="H855" s="36"/>
      <c r="Z855" s="36"/>
    </row>
    <row r="856" ht="15.75" customHeight="1">
      <c r="F856" s="36"/>
      <c r="H856" s="36"/>
      <c r="Z856" s="36"/>
    </row>
    <row r="857" ht="15.75" customHeight="1">
      <c r="F857" s="36"/>
      <c r="H857" s="36"/>
      <c r="Z857" s="36"/>
    </row>
    <row r="858" ht="15.75" customHeight="1">
      <c r="F858" s="36"/>
      <c r="H858" s="36"/>
      <c r="Z858" s="36"/>
    </row>
    <row r="859" ht="15.75" customHeight="1">
      <c r="F859" s="36"/>
      <c r="H859" s="36"/>
      <c r="Z859" s="36"/>
    </row>
    <row r="860" ht="15.75" customHeight="1">
      <c r="F860" s="36"/>
      <c r="H860" s="36"/>
      <c r="Z860" s="36"/>
    </row>
    <row r="861" ht="15.75" customHeight="1">
      <c r="F861" s="36"/>
      <c r="H861" s="36"/>
      <c r="Z861" s="36"/>
    </row>
    <row r="862" ht="15.75" customHeight="1">
      <c r="F862" s="36"/>
      <c r="H862" s="36"/>
      <c r="Z862" s="36"/>
    </row>
    <row r="863" ht="15.75" customHeight="1">
      <c r="F863" s="36"/>
      <c r="H863" s="36"/>
      <c r="Z863" s="36"/>
    </row>
    <row r="864" ht="15.75" customHeight="1">
      <c r="F864" s="36"/>
      <c r="H864" s="36"/>
      <c r="Z864" s="36"/>
    </row>
    <row r="865" ht="15.75" customHeight="1">
      <c r="F865" s="36"/>
      <c r="H865" s="36"/>
      <c r="Z865" s="36"/>
    </row>
    <row r="866" ht="15.75" customHeight="1">
      <c r="F866" s="36"/>
      <c r="H866" s="36"/>
      <c r="Z866" s="36"/>
    </row>
    <row r="867" ht="15.75" customHeight="1">
      <c r="F867" s="36"/>
      <c r="H867" s="36"/>
      <c r="Z867" s="36"/>
    </row>
    <row r="868" ht="15.75" customHeight="1">
      <c r="F868" s="36"/>
      <c r="H868" s="36"/>
      <c r="Z868" s="36"/>
    </row>
    <row r="869" ht="15.75" customHeight="1">
      <c r="F869" s="36"/>
      <c r="H869" s="36"/>
      <c r="Z869" s="36"/>
    </row>
    <row r="870" ht="15.75" customHeight="1">
      <c r="F870" s="36"/>
      <c r="H870" s="36"/>
      <c r="Z870" s="36"/>
    </row>
    <row r="871" ht="15.75" customHeight="1">
      <c r="F871" s="36"/>
      <c r="H871" s="36"/>
      <c r="Z871" s="36"/>
    </row>
    <row r="872" ht="15.75" customHeight="1">
      <c r="F872" s="36"/>
      <c r="H872" s="36"/>
      <c r="Z872" s="36"/>
    </row>
    <row r="873" ht="15.75" customHeight="1">
      <c r="F873" s="36"/>
      <c r="H873" s="36"/>
      <c r="Z873" s="36"/>
    </row>
    <row r="874" ht="15.75" customHeight="1">
      <c r="F874" s="36"/>
      <c r="H874" s="36"/>
      <c r="Z874" s="36"/>
    </row>
    <row r="875" ht="15.75" customHeight="1">
      <c r="F875" s="36"/>
      <c r="H875" s="36"/>
      <c r="Z875" s="36"/>
    </row>
    <row r="876" ht="15.75" customHeight="1">
      <c r="F876" s="36"/>
      <c r="H876" s="36"/>
      <c r="Z876" s="36"/>
    </row>
    <row r="877" ht="15.75" customHeight="1">
      <c r="F877" s="36"/>
      <c r="H877" s="36"/>
      <c r="Z877" s="36"/>
    </row>
    <row r="878" ht="15.75" customHeight="1">
      <c r="F878" s="36"/>
      <c r="H878" s="36"/>
      <c r="Z878" s="36"/>
    </row>
    <row r="879" ht="15.75" customHeight="1">
      <c r="F879" s="36"/>
      <c r="H879" s="36"/>
      <c r="Z879" s="36"/>
    </row>
    <row r="880" ht="15.75" customHeight="1">
      <c r="F880" s="36"/>
      <c r="H880" s="36"/>
      <c r="Z880" s="36"/>
    </row>
    <row r="881" ht="15.75" customHeight="1">
      <c r="F881" s="36"/>
      <c r="H881" s="36"/>
      <c r="Z881" s="36"/>
    </row>
    <row r="882" ht="15.75" customHeight="1">
      <c r="F882" s="36"/>
      <c r="H882" s="36"/>
      <c r="Z882" s="36"/>
    </row>
    <row r="883" ht="15.75" customHeight="1">
      <c r="F883" s="36"/>
      <c r="H883" s="36"/>
      <c r="Z883" s="36"/>
    </row>
    <row r="884" ht="15.75" customHeight="1">
      <c r="F884" s="36"/>
      <c r="H884" s="36"/>
      <c r="Z884" s="36"/>
    </row>
    <row r="885" ht="15.75" customHeight="1">
      <c r="F885" s="36"/>
      <c r="H885" s="36"/>
      <c r="Z885" s="36"/>
    </row>
    <row r="886" ht="15.75" customHeight="1">
      <c r="F886" s="36"/>
      <c r="H886" s="36"/>
      <c r="Z886" s="36"/>
    </row>
    <row r="887" ht="15.75" customHeight="1">
      <c r="F887" s="36"/>
      <c r="H887" s="36"/>
      <c r="Z887" s="36"/>
    </row>
    <row r="888" ht="15.75" customHeight="1">
      <c r="F888" s="36"/>
      <c r="H888" s="36"/>
      <c r="Z888" s="36"/>
    </row>
    <row r="889" ht="15.75" customHeight="1">
      <c r="F889" s="36"/>
      <c r="H889" s="36"/>
      <c r="Z889" s="36"/>
    </row>
    <row r="890" ht="15.75" customHeight="1">
      <c r="F890" s="36"/>
      <c r="H890" s="36"/>
      <c r="Z890" s="36"/>
    </row>
    <row r="891" ht="15.75" customHeight="1">
      <c r="F891" s="36"/>
      <c r="H891" s="36"/>
      <c r="Z891" s="36"/>
    </row>
    <row r="892" ht="15.75" customHeight="1">
      <c r="F892" s="36"/>
      <c r="H892" s="36"/>
      <c r="Z892" s="36"/>
    </row>
    <row r="893" ht="15.75" customHeight="1">
      <c r="F893" s="36"/>
      <c r="H893" s="36"/>
      <c r="Z893" s="36"/>
    </row>
    <row r="894" ht="15.75" customHeight="1">
      <c r="F894" s="36"/>
      <c r="H894" s="36"/>
      <c r="Z894" s="36"/>
    </row>
    <row r="895" ht="15.75" customHeight="1">
      <c r="F895" s="36"/>
      <c r="H895" s="36"/>
      <c r="Z895" s="36"/>
    </row>
    <row r="896" ht="15.75" customHeight="1">
      <c r="F896" s="36"/>
      <c r="H896" s="36"/>
      <c r="Z896" s="36"/>
    </row>
    <row r="897" ht="15.75" customHeight="1">
      <c r="F897" s="36"/>
      <c r="H897" s="36"/>
      <c r="Z897" s="36"/>
    </row>
    <row r="898" ht="15.75" customHeight="1">
      <c r="F898" s="36"/>
      <c r="H898" s="36"/>
      <c r="Z898" s="36"/>
    </row>
    <row r="899" ht="15.75" customHeight="1">
      <c r="F899" s="36"/>
      <c r="H899" s="36"/>
      <c r="Z899" s="36"/>
    </row>
    <row r="900" ht="15.75" customHeight="1">
      <c r="F900" s="36"/>
      <c r="H900" s="36"/>
      <c r="Z900" s="36"/>
    </row>
    <row r="901" ht="15.75" customHeight="1">
      <c r="F901" s="36"/>
      <c r="H901" s="36"/>
      <c r="Z901" s="36"/>
    </row>
    <row r="902" ht="15.75" customHeight="1">
      <c r="F902" s="36"/>
      <c r="H902" s="36"/>
      <c r="Z902" s="36"/>
    </row>
    <row r="903" ht="15.75" customHeight="1">
      <c r="F903" s="36"/>
      <c r="H903" s="36"/>
      <c r="Z903" s="36"/>
    </row>
    <row r="904" ht="15.75" customHeight="1">
      <c r="F904" s="36"/>
      <c r="H904" s="36"/>
      <c r="Z904" s="36"/>
    </row>
    <row r="905" ht="15.75" customHeight="1">
      <c r="F905" s="36"/>
      <c r="H905" s="36"/>
      <c r="Z905" s="36"/>
    </row>
    <row r="906" ht="15.75" customHeight="1">
      <c r="F906" s="36"/>
      <c r="H906" s="36"/>
      <c r="Z906" s="36"/>
    </row>
    <row r="907" ht="15.75" customHeight="1">
      <c r="F907" s="36"/>
      <c r="H907" s="36"/>
      <c r="Z907" s="36"/>
    </row>
    <row r="908" ht="15.75" customHeight="1">
      <c r="F908" s="36"/>
      <c r="H908" s="36"/>
      <c r="Z908" s="36"/>
    </row>
    <row r="909" ht="15.75" customHeight="1">
      <c r="F909" s="36"/>
      <c r="H909" s="36"/>
      <c r="Z909" s="36"/>
    </row>
    <row r="910" ht="15.75" customHeight="1">
      <c r="F910" s="36"/>
      <c r="H910" s="36"/>
      <c r="Z910" s="36"/>
    </row>
    <row r="911" ht="15.75" customHeight="1">
      <c r="F911" s="36"/>
      <c r="H911" s="36"/>
      <c r="Z911" s="36"/>
    </row>
    <row r="912" ht="15.75" customHeight="1">
      <c r="F912" s="36"/>
      <c r="H912" s="36"/>
      <c r="Z912" s="36"/>
    </row>
    <row r="913" ht="15.75" customHeight="1">
      <c r="F913" s="36"/>
      <c r="H913" s="36"/>
      <c r="Z913" s="36"/>
    </row>
    <row r="914" ht="15.75" customHeight="1">
      <c r="F914" s="36"/>
      <c r="H914" s="36"/>
      <c r="Z914" s="36"/>
    </row>
    <row r="915" ht="15.75" customHeight="1">
      <c r="F915" s="36"/>
      <c r="H915" s="36"/>
      <c r="Z915" s="36"/>
    </row>
    <row r="916" ht="15.75" customHeight="1">
      <c r="F916" s="36"/>
      <c r="H916" s="36"/>
      <c r="Z916" s="36"/>
    </row>
    <row r="917" ht="15.75" customHeight="1">
      <c r="F917" s="36"/>
      <c r="H917" s="36"/>
      <c r="Z917" s="36"/>
    </row>
    <row r="918" ht="15.75" customHeight="1">
      <c r="F918" s="36"/>
      <c r="H918" s="36"/>
      <c r="Z918" s="36"/>
    </row>
    <row r="919" ht="15.75" customHeight="1">
      <c r="F919" s="36"/>
      <c r="H919" s="36"/>
      <c r="Z919" s="36"/>
    </row>
    <row r="920" ht="15.75" customHeight="1">
      <c r="F920" s="36"/>
      <c r="H920" s="36"/>
      <c r="Z920" s="36"/>
    </row>
    <row r="921" ht="15.75" customHeight="1">
      <c r="F921" s="36"/>
      <c r="H921" s="36"/>
      <c r="Z921" s="36"/>
    </row>
    <row r="922" ht="15.75" customHeight="1">
      <c r="F922" s="36"/>
      <c r="H922" s="36"/>
      <c r="Z922" s="36"/>
    </row>
    <row r="923" ht="15.75" customHeight="1">
      <c r="F923" s="36"/>
      <c r="H923" s="36"/>
      <c r="Z923" s="36"/>
    </row>
    <row r="924" ht="15.75" customHeight="1">
      <c r="F924" s="36"/>
      <c r="H924" s="36"/>
      <c r="Z924" s="36"/>
    </row>
    <row r="925" ht="15.75" customHeight="1">
      <c r="F925" s="36"/>
      <c r="H925" s="36"/>
      <c r="Z925" s="36"/>
    </row>
    <row r="926" ht="15.75" customHeight="1">
      <c r="F926" s="36"/>
      <c r="H926" s="36"/>
      <c r="Z926" s="36"/>
    </row>
    <row r="927" ht="15.75" customHeight="1">
      <c r="F927" s="36"/>
      <c r="H927" s="36"/>
      <c r="Z927" s="36"/>
    </row>
    <row r="928" ht="15.75" customHeight="1">
      <c r="F928" s="36"/>
      <c r="H928" s="36"/>
      <c r="Z928" s="36"/>
    </row>
    <row r="929" ht="15.75" customHeight="1">
      <c r="F929" s="36"/>
      <c r="H929" s="36"/>
      <c r="Z929" s="36"/>
    </row>
    <row r="930" ht="15.75" customHeight="1">
      <c r="F930" s="36"/>
      <c r="H930" s="36"/>
      <c r="Z930" s="36"/>
    </row>
    <row r="931" ht="15.75" customHeight="1">
      <c r="F931" s="36"/>
      <c r="H931" s="36"/>
      <c r="Z931" s="36"/>
    </row>
    <row r="932" ht="15.75" customHeight="1">
      <c r="F932" s="36"/>
      <c r="H932" s="36"/>
      <c r="Z932" s="36"/>
    </row>
    <row r="933" ht="15.75" customHeight="1">
      <c r="F933" s="36"/>
      <c r="H933" s="36"/>
      <c r="Z933" s="36"/>
    </row>
    <row r="934" ht="15.75" customHeight="1">
      <c r="F934" s="36"/>
      <c r="H934" s="36"/>
      <c r="Z934" s="36"/>
    </row>
    <row r="935" ht="15.75" customHeight="1">
      <c r="F935" s="36"/>
      <c r="H935" s="36"/>
      <c r="Z935" s="36"/>
    </row>
    <row r="936" ht="15.75" customHeight="1">
      <c r="F936" s="36"/>
      <c r="H936" s="36"/>
      <c r="Z936" s="36"/>
    </row>
    <row r="937" ht="15.75" customHeight="1">
      <c r="F937" s="36"/>
      <c r="H937" s="36"/>
      <c r="Z937" s="36"/>
    </row>
    <row r="938" ht="15.75" customHeight="1">
      <c r="F938" s="36"/>
      <c r="H938" s="36"/>
      <c r="Z938" s="36"/>
    </row>
    <row r="939" ht="15.75" customHeight="1">
      <c r="F939" s="36"/>
      <c r="H939" s="36"/>
      <c r="Z939" s="36"/>
    </row>
    <row r="940" ht="15.75" customHeight="1">
      <c r="F940" s="36"/>
      <c r="H940" s="36"/>
      <c r="Z940" s="36"/>
    </row>
    <row r="941" ht="15.75" customHeight="1">
      <c r="F941" s="36"/>
      <c r="H941" s="36"/>
      <c r="Z941" s="36"/>
    </row>
    <row r="942" ht="15.75" customHeight="1">
      <c r="F942" s="36"/>
      <c r="H942" s="36"/>
      <c r="Z942" s="36"/>
    </row>
    <row r="943" ht="15.75" customHeight="1">
      <c r="F943" s="36"/>
      <c r="H943" s="36"/>
      <c r="Z943" s="36"/>
    </row>
    <row r="944" ht="15.75" customHeight="1">
      <c r="F944" s="36"/>
      <c r="H944" s="36"/>
      <c r="Z944" s="36"/>
    </row>
    <row r="945" ht="15.75" customHeight="1">
      <c r="F945" s="36"/>
      <c r="H945" s="36"/>
      <c r="Z945" s="36"/>
    </row>
    <row r="946" ht="15.75" customHeight="1">
      <c r="F946" s="36"/>
      <c r="H946" s="36"/>
      <c r="Z946" s="36"/>
    </row>
    <row r="947" ht="15.75" customHeight="1">
      <c r="F947" s="36"/>
      <c r="H947" s="36"/>
      <c r="Z947" s="36"/>
    </row>
    <row r="948" ht="15.75" customHeight="1">
      <c r="F948" s="36"/>
      <c r="H948" s="36"/>
      <c r="Z948" s="36"/>
    </row>
    <row r="949" ht="15.75" customHeight="1">
      <c r="F949" s="36"/>
      <c r="H949" s="36"/>
      <c r="Z949" s="36"/>
    </row>
    <row r="950" ht="15.75" customHeight="1">
      <c r="F950" s="36"/>
      <c r="H950" s="36"/>
      <c r="Z950" s="36"/>
    </row>
    <row r="951" ht="15.75" customHeight="1">
      <c r="F951" s="36"/>
      <c r="H951" s="36"/>
      <c r="Z951" s="36"/>
    </row>
    <row r="952" ht="15.75" customHeight="1">
      <c r="F952" s="36"/>
      <c r="H952" s="36"/>
      <c r="Z952" s="36"/>
    </row>
    <row r="953" ht="15.75" customHeight="1">
      <c r="F953" s="36"/>
      <c r="H953" s="36"/>
      <c r="Z953" s="36"/>
    </row>
    <row r="954" ht="15.75" customHeight="1">
      <c r="F954" s="36"/>
      <c r="H954" s="36"/>
      <c r="Z954" s="36"/>
    </row>
    <row r="955" ht="15.75" customHeight="1">
      <c r="F955" s="36"/>
      <c r="H955" s="36"/>
      <c r="Z955" s="36"/>
    </row>
    <row r="956" ht="15.75" customHeight="1">
      <c r="F956" s="36"/>
      <c r="H956" s="36"/>
      <c r="Z956" s="36"/>
    </row>
    <row r="957" ht="15.75" customHeight="1">
      <c r="F957" s="36"/>
      <c r="H957" s="36"/>
      <c r="Z957" s="36"/>
    </row>
    <row r="958" ht="15.75" customHeight="1">
      <c r="F958" s="36"/>
      <c r="H958" s="36"/>
      <c r="Z958" s="36"/>
    </row>
    <row r="959" ht="15.75" customHeight="1">
      <c r="F959" s="36"/>
      <c r="H959" s="36"/>
      <c r="Z959" s="36"/>
    </row>
    <row r="960" ht="15.75" customHeight="1">
      <c r="F960" s="36"/>
      <c r="H960" s="36"/>
      <c r="Z960" s="36"/>
    </row>
    <row r="961" ht="15.75" customHeight="1">
      <c r="F961" s="36"/>
      <c r="H961" s="36"/>
      <c r="Z961" s="36"/>
    </row>
    <row r="962" ht="15.75" customHeight="1">
      <c r="F962" s="36"/>
      <c r="H962" s="36"/>
      <c r="Z962" s="36"/>
    </row>
    <row r="963" ht="15.75" customHeight="1">
      <c r="F963" s="36"/>
      <c r="H963" s="36"/>
      <c r="Z963" s="36"/>
    </row>
    <row r="964" ht="15.75" customHeight="1">
      <c r="F964" s="36"/>
      <c r="H964" s="36"/>
      <c r="Z964" s="36"/>
    </row>
    <row r="965" ht="15.75" customHeight="1">
      <c r="F965" s="36"/>
      <c r="H965" s="36"/>
      <c r="Z965" s="36"/>
    </row>
    <row r="966" ht="15.75" customHeight="1">
      <c r="F966" s="36"/>
      <c r="H966" s="36"/>
      <c r="Z966" s="36"/>
    </row>
    <row r="967" ht="15.75" customHeight="1">
      <c r="F967" s="36"/>
      <c r="H967" s="36"/>
      <c r="Z967" s="36"/>
    </row>
    <row r="968" ht="15.75" customHeight="1">
      <c r="F968" s="36"/>
      <c r="H968" s="36"/>
      <c r="Z968" s="36"/>
    </row>
    <row r="969" ht="15.75" customHeight="1">
      <c r="F969" s="36"/>
      <c r="H969" s="36"/>
      <c r="Z969" s="36"/>
    </row>
    <row r="970" ht="15.75" customHeight="1">
      <c r="F970" s="36"/>
      <c r="H970" s="36"/>
      <c r="Z970" s="36"/>
    </row>
    <row r="971" ht="15.75" customHeight="1">
      <c r="F971" s="36"/>
      <c r="H971" s="36"/>
      <c r="Z971" s="36"/>
    </row>
    <row r="972" ht="15.75" customHeight="1">
      <c r="F972" s="36"/>
      <c r="H972" s="36"/>
      <c r="Z972" s="36"/>
    </row>
    <row r="973" ht="15.75" customHeight="1">
      <c r="F973" s="36"/>
      <c r="H973" s="36"/>
      <c r="Z973" s="36"/>
    </row>
    <row r="974" ht="15.75" customHeight="1">
      <c r="F974" s="36"/>
      <c r="H974" s="36"/>
      <c r="Z974" s="36"/>
    </row>
    <row r="975" ht="15.75" customHeight="1">
      <c r="F975" s="36"/>
      <c r="H975" s="36"/>
      <c r="Z975" s="36"/>
    </row>
    <row r="976" ht="15.75" customHeight="1">
      <c r="F976" s="36"/>
      <c r="H976" s="36"/>
      <c r="Z976" s="36"/>
    </row>
    <row r="977" ht="15.75" customHeight="1">
      <c r="F977" s="36"/>
      <c r="H977" s="36"/>
      <c r="Z977" s="36"/>
    </row>
    <row r="978" ht="15.75" customHeight="1">
      <c r="F978" s="36"/>
      <c r="H978" s="36"/>
      <c r="Z978" s="36"/>
    </row>
    <row r="979" ht="15.75" customHeight="1">
      <c r="F979" s="36"/>
      <c r="H979" s="36"/>
      <c r="Z979" s="36"/>
    </row>
    <row r="980" ht="15.75" customHeight="1">
      <c r="F980" s="36"/>
      <c r="H980" s="36"/>
      <c r="Z980" s="36"/>
    </row>
    <row r="981" ht="15.75" customHeight="1">
      <c r="F981" s="36"/>
      <c r="H981" s="36"/>
      <c r="Z981" s="36"/>
    </row>
    <row r="982" ht="15.75" customHeight="1">
      <c r="F982" s="36"/>
      <c r="H982" s="36"/>
      <c r="Z982" s="36"/>
    </row>
    <row r="983" ht="15.75" customHeight="1">
      <c r="F983" s="36"/>
      <c r="H983" s="36"/>
      <c r="Z983" s="36"/>
    </row>
    <row r="984" ht="15.75" customHeight="1">
      <c r="F984" s="36"/>
      <c r="H984" s="36"/>
      <c r="Z984" s="36"/>
    </row>
    <row r="985" ht="15.75" customHeight="1">
      <c r="F985" s="36"/>
      <c r="H985" s="36"/>
      <c r="Z985" s="36"/>
    </row>
    <row r="986" ht="15.75" customHeight="1">
      <c r="F986" s="36"/>
      <c r="H986" s="36"/>
      <c r="Z986" s="36"/>
    </row>
    <row r="987" ht="15.75" customHeight="1">
      <c r="F987" s="36"/>
      <c r="H987" s="36"/>
      <c r="Z987" s="36"/>
    </row>
    <row r="988" ht="15.75" customHeight="1">
      <c r="F988" s="36"/>
      <c r="H988" s="36"/>
      <c r="Z988" s="36"/>
    </row>
    <row r="989" ht="15.75" customHeight="1">
      <c r="F989" s="36"/>
      <c r="H989" s="36"/>
      <c r="Z989" s="36"/>
    </row>
    <row r="990" ht="15.75" customHeight="1">
      <c r="F990" s="36"/>
      <c r="H990" s="36"/>
      <c r="Z990" s="36"/>
    </row>
    <row r="991" ht="15.75" customHeight="1">
      <c r="F991" s="36"/>
      <c r="H991" s="36"/>
      <c r="Z991" s="36"/>
    </row>
    <row r="992" ht="15.75" customHeight="1">
      <c r="F992" s="36"/>
      <c r="H992" s="36"/>
      <c r="Z992" s="36"/>
    </row>
    <row r="993" ht="15.75" customHeight="1">
      <c r="F993" s="36"/>
      <c r="H993" s="36"/>
      <c r="Z993" s="36"/>
    </row>
    <row r="994" ht="15.75" customHeight="1">
      <c r="F994" s="36"/>
      <c r="H994" s="36"/>
      <c r="Z994" s="36"/>
    </row>
    <row r="995" ht="15.75" customHeight="1">
      <c r="F995" s="36"/>
      <c r="H995" s="36"/>
      <c r="Z995" s="36"/>
    </row>
    <row r="996" ht="15.75" customHeight="1">
      <c r="F996" s="36"/>
      <c r="H996" s="36"/>
      <c r="Z996" s="36"/>
    </row>
    <row r="997" ht="15.75" customHeight="1">
      <c r="F997" s="36"/>
      <c r="H997" s="36"/>
      <c r="Z997" s="36"/>
    </row>
    <row r="998" ht="15.75" customHeight="1">
      <c r="F998" s="36"/>
      <c r="H998" s="36"/>
      <c r="Z998" s="36"/>
    </row>
    <row r="999" ht="15.75" customHeight="1">
      <c r="F999" s="36"/>
      <c r="H999" s="36"/>
      <c r="Z999" s="36"/>
    </row>
    <row r="1000" ht="15.75" customHeight="1">
      <c r="F1000" s="36"/>
      <c r="H1000" s="36"/>
      <c r="Z1000" s="36"/>
    </row>
  </sheetData>
  <mergeCells count="1">
    <mergeCell ref="B2:E3"/>
  </mergeCells>
  <printOptions/>
  <pageMargins bottom="0.75" footer="0.0" header="0.0" left="0.7" right="0.7" top="0.75"/>
  <pageSetup fitToHeight="0"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/>
  </sheetPr>
  <sheetViews>
    <sheetView workbookViewId="0"/>
  </sheetViews>
  <sheetFormatPr customHeight="1" defaultColWidth="14.43" defaultRowHeight="15.0"/>
  <cols>
    <col customWidth="1" min="1" max="1" width="2.86"/>
    <col customWidth="1" min="3" max="3" width="18.43"/>
    <col customWidth="1" min="4" max="4" width="10.0"/>
    <col customWidth="1" min="5" max="5" width="11.0"/>
    <col customWidth="1" hidden="1" min="6" max="7" width="11.0"/>
    <col customWidth="1" min="8" max="8" width="13.29"/>
    <col customWidth="1" min="9" max="9" width="9.86"/>
    <col customWidth="1" min="10" max="10" width="9.29"/>
    <col customWidth="1" min="11" max="11" width="9.43"/>
    <col customWidth="1" min="12" max="12" width="9.71"/>
    <col customWidth="1" min="13" max="13" width="9.29"/>
    <col customWidth="1" min="14" max="14" width="10.0"/>
    <col customWidth="1" min="15" max="15" width="9.86"/>
    <col customWidth="1" min="16" max="16" width="9.43"/>
    <col customWidth="1" min="17" max="19" width="9.29"/>
    <col customWidth="1" min="20" max="20" width="9.14"/>
    <col customWidth="1" min="21" max="21" width="9.43"/>
    <col customWidth="1" min="22" max="22" width="10.0"/>
    <col customWidth="1" min="23" max="23" width="5.14"/>
    <col customWidth="1" min="24" max="24" width="10.29"/>
    <col customWidth="1" min="25" max="25" width="10.71"/>
    <col customWidth="1" min="26" max="26" width="15.86"/>
  </cols>
  <sheetData>
    <row r="1">
      <c r="H1" s="36"/>
      <c r="Z1" s="36"/>
    </row>
    <row r="2">
      <c r="H2" s="1"/>
      <c r="Z2" s="36"/>
    </row>
    <row r="3">
      <c r="B3" s="408" t="s">
        <v>313</v>
      </c>
      <c r="C3" s="8"/>
      <c r="D3" s="8"/>
      <c r="E3" s="407"/>
      <c r="F3" s="407"/>
      <c r="G3" s="407"/>
      <c r="H3" s="212"/>
      <c r="I3" s="325" t="s">
        <v>189</v>
      </c>
      <c r="J3" s="326" t="s">
        <v>190</v>
      </c>
      <c r="K3" s="409" t="s">
        <v>191</v>
      </c>
      <c r="L3" s="328" t="s">
        <v>192</v>
      </c>
      <c r="M3" s="410" t="s">
        <v>193</v>
      </c>
      <c r="N3" s="330" t="s">
        <v>194</v>
      </c>
      <c r="O3" s="331" t="s">
        <v>195</v>
      </c>
      <c r="P3" s="332" t="s">
        <v>196</v>
      </c>
      <c r="Q3" s="333" t="s">
        <v>197</v>
      </c>
      <c r="R3" s="334" t="s">
        <v>198</v>
      </c>
      <c r="S3" s="335" t="s">
        <v>199</v>
      </c>
      <c r="T3" s="336" t="s">
        <v>200</v>
      </c>
      <c r="U3" s="337" t="s">
        <v>201</v>
      </c>
      <c r="V3" s="338" t="s">
        <v>202</v>
      </c>
      <c r="W3" s="32"/>
      <c r="X3" s="32"/>
      <c r="Y3" s="32"/>
      <c r="Z3" s="212"/>
    </row>
    <row r="4">
      <c r="B4" s="110" t="s">
        <v>50</v>
      </c>
      <c r="C4" s="111"/>
      <c r="D4" s="112" t="s">
        <v>52</v>
      </c>
      <c r="E4" s="112" t="s">
        <v>54</v>
      </c>
      <c r="F4" s="112"/>
      <c r="G4" s="112"/>
      <c r="H4" s="113" t="s">
        <v>55</v>
      </c>
      <c r="I4" s="43">
        <v>2.0</v>
      </c>
      <c r="J4" s="44">
        <v>5.0</v>
      </c>
      <c r="K4" s="411">
        <v>7.0</v>
      </c>
      <c r="L4" s="79">
        <v>10.0</v>
      </c>
      <c r="M4" s="412">
        <v>11.0</v>
      </c>
      <c r="N4" s="81">
        <v>12.0</v>
      </c>
      <c r="O4" s="49">
        <v>13.0</v>
      </c>
      <c r="P4" s="50">
        <v>16.0</v>
      </c>
      <c r="Q4" s="51">
        <v>27.0</v>
      </c>
      <c r="R4" s="52">
        <v>69.0</v>
      </c>
      <c r="S4" s="53">
        <v>76.0</v>
      </c>
      <c r="T4" s="82">
        <v>77.0</v>
      </c>
      <c r="U4" s="57">
        <v>79.0</v>
      </c>
      <c r="V4" s="28">
        <v>81.0</v>
      </c>
      <c r="W4" s="57" t="s">
        <v>2</v>
      </c>
      <c r="X4" s="57" t="s">
        <v>3</v>
      </c>
      <c r="Y4" s="57" t="s">
        <v>66</v>
      </c>
      <c r="Z4" s="83" t="s">
        <v>266</v>
      </c>
    </row>
    <row r="5">
      <c r="B5" s="407"/>
      <c r="C5" s="407"/>
      <c r="D5" s="407"/>
      <c r="E5" s="407"/>
      <c r="F5" s="407"/>
      <c r="G5" s="407"/>
      <c r="H5" s="212"/>
      <c r="I5" s="32"/>
      <c r="J5" s="32"/>
      <c r="K5" s="32"/>
      <c r="L5" s="413"/>
      <c r="M5" s="32"/>
      <c r="N5" s="32"/>
      <c r="O5" s="32"/>
      <c r="P5" s="32"/>
      <c r="Q5" s="32"/>
      <c r="R5" s="32"/>
      <c r="S5" s="32"/>
      <c r="T5" s="32"/>
      <c r="U5" s="32"/>
      <c r="V5" s="414"/>
      <c r="W5" s="32"/>
      <c r="X5" s="32"/>
      <c r="Y5" s="32"/>
      <c r="Z5" s="212"/>
    </row>
    <row r="6" ht="90.0" customHeight="1">
      <c r="B6" s="273" t="s">
        <v>314</v>
      </c>
      <c r="C6" s="274"/>
      <c r="D6" s="273">
        <v>6.0</v>
      </c>
      <c r="E6" s="273" t="s">
        <v>315</v>
      </c>
      <c r="F6" s="246">
        <v>37.0</v>
      </c>
      <c r="G6" s="273">
        <v>1.57</v>
      </c>
      <c r="H6" s="247">
        <v>60.0</v>
      </c>
      <c r="I6" s="377"/>
      <c r="J6" s="378"/>
      <c r="K6" s="415"/>
      <c r="L6" s="416"/>
      <c r="M6" s="417"/>
      <c r="N6" s="382"/>
      <c r="O6" s="383"/>
      <c r="P6" s="384"/>
      <c r="Q6" s="385"/>
      <c r="R6" s="386"/>
      <c r="S6" s="387"/>
      <c r="T6" s="388"/>
      <c r="U6" s="389"/>
      <c r="V6" s="390"/>
      <c r="W6" s="262">
        <f t="shared" ref="W6:W18" si="1">SUM(I6:V6)</f>
        <v>0</v>
      </c>
      <c r="X6" s="262">
        <f t="shared" ref="X6:X18" si="2">W6*D6</f>
        <v>0</v>
      </c>
      <c r="Y6" s="262">
        <f>W6*0.2</f>
        <v>0</v>
      </c>
      <c r="Z6" s="275">
        <f t="shared" ref="Z6:Z18" si="3">W6*H6</f>
        <v>0</v>
      </c>
    </row>
    <row r="7" ht="93.75" customHeight="1">
      <c r="B7" s="276" t="s">
        <v>316</v>
      </c>
      <c r="C7" s="274"/>
      <c r="D7" s="273">
        <v>4.0</v>
      </c>
      <c r="E7" s="273" t="s">
        <v>317</v>
      </c>
      <c r="F7" s="246">
        <v>36.0</v>
      </c>
      <c r="G7" s="273">
        <v>1.57</v>
      </c>
      <c r="H7" s="247">
        <v>60.0</v>
      </c>
      <c r="I7" s="377"/>
      <c r="J7" s="378"/>
      <c r="K7" s="415"/>
      <c r="L7" s="380"/>
      <c r="M7" s="417"/>
      <c r="N7" s="382"/>
      <c r="O7" s="383"/>
      <c r="P7" s="384"/>
      <c r="Q7" s="385"/>
      <c r="R7" s="386"/>
      <c r="S7" s="387"/>
      <c r="T7" s="388"/>
      <c r="U7" s="389"/>
      <c r="V7" s="390"/>
      <c r="W7" s="262">
        <f t="shared" si="1"/>
        <v>0</v>
      </c>
      <c r="X7" s="262">
        <f t="shared" si="2"/>
        <v>0</v>
      </c>
      <c r="Y7" s="262">
        <f>W7*0.3</f>
        <v>0</v>
      </c>
      <c r="Z7" s="275">
        <f t="shared" si="3"/>
        <v>0</v>
      </c>
    </row>
    <row r="8" ht="99.0" customHeight="1">
      <c r="B8" s="276" t="s">
        <v>318</v>
      </c>
      <c r="C8" s="274"/>
      <c r="D8" s="273">
        <v>7.0</v>
      </c>
      <c r="E8" s="273" t="s">
        <v>319</v>
      </c>
      <c r="F8" s="246">
        <v>150.0</v>
      </c>
      <c r="G8" s="273">
        <v>1.57</v>
      </c>
      <c r="H8" s="247">
        <v>240.0</v>
      </c>
      <c r="I8" s="377"/>
      <c r="J8" s="378"/>
      <c r="K8" s="415"/>
      <c r="L8" s="380"/>
      <c r="M8" s="417"/>
      <c r="N8" s="382"/>
      <c r="O8" s="383"/>
      <c r="P8" s="384"/>
      <c r="Q8" s="385"/>
      <c r="R8" s="386"/>
      <c r="S8" s="387"/>
      <c r="T8" s="388"/>
      <c r="U8" s="389"/>
      <c r="V8" s="390"/>
      <c r="W8" s="262">
        <f t="shared" si="1"/>
        <v>0</v>
      </c>
      <c r="X8" s="262">
        <f t="shared" si="2"/>
        <v>0</v>
      </c>
      <c r="Y8" s="262">
        <f>W8*1.9</f>
        <v>0</v>
      </c>
      <c r="Z8" s="275">
        <f t="shared" si="3"/>
        <v>0</v>
      </c>
    </row>
    <row r="9" ht="94.5" customHeight="1">
      <c r="B9" s="276" t="s">
        <v>320</v>
      </c>
      <c r="C9" s="273"/>
      <c r="D9" s="273">
        <v>6.0</v>
      </c>
      <c r="E9" s="273" t="s">
        <v>321</v>
      </c>
      <c r="F9" s="418">
        <v>133.0</v>
      </c>
      <c r="G9" s="273">
        <v>1.57</v>
      </c>
      <c r="H9" s="247">
        <v>210.0</v>
      </c>
      <c r="I9" s="377"/>
      <c r="J9" s="378"/>
      <c r="K9" s="415"/>
      <c r="L9" s="380"/>
      <c r="M9" s="417"/>
      <c r="N9" s="382"/>
      <c r="O9" s="383"/>
      <c r="P9" s="384"/>
      <c r="Q9" s="385"/>
      <c r="R9" s="386"/>
      <c r="S9" s="387"/>
      <c r="T9" s="388"/>
      <c r="U9" s="389"/>
      <c r="V9" s="390"/>
      <c r="W9" s="262">
        <f t="shared" si="1"/>
        <v>0</v>
      </c>
      <c r="X9" s="262">
        <f t="shared" si="2"/>
        <v>0</v>
      </c>
      <c r="Y9" s="262">
        <f t="shared" ref="Y9:Y10" si="4">W9*2.2</f>
        <v>0</v>
      </c>
      <c r="Z9" s="275">
        <f t="shared" si="3"/>
        <v>0</v>
      </c>
    </row>
    <row r="10" ht="94.5" customHeight="1">
      <c r="B10" s="276" t="s">
        <v>322</v>
      </c>
      <c r="C10" s="273"/>
      <c r="D10" s="273">
        <v>4.0</v>
      </c>
      <c r="E10" s="273" t="s">
        <v>323</v>
      </c>
      <c r="F10" s="418">
        <v>177.0</v>
      </c>
      <c r="G10" s="273">
        <v>1.57</v>
      </c>
      <c r="H10" s="247">
        <v>280.0</v>
      </c>
      <c r="I10" s="377"/>
      <c r="J10" s="378"/>
      <c r="K10" s="415"/>
      <c r="L10" s="380"/>
      <c r="M10" s="417"/>
      <c r="N10" s="382"/>
      <c r="O10" s="383"/>
      <c r="P10" s="384"/>
      <c r="Q10" s="385"/>
      <c r="R10" s="386"/>
      <c r="S10" s="387"/>
      <c r="T10" s="388"/>
      <c r="U10" s="389"/>
      <c r="V10" s="390"/>
      <c r="W10" s="262">
        <f t="shared" si="1"/>
        <v>0</v>
      </c>
      <c r="X10" s="262">
        <f t="shared" si="2"/>
        <v>0</v>
      </c>
      <c r="Y10" s="262">
        <f t="shared" si="4"/>
        <v>0</v>
      </c>
      <c r="Z10" s="275">
        <f t="shared" si="3"/>
        <v>0</v>
      </c>
    </row>
    <row r="11" ht="88.5" customHeight="1">
      <c r="B11" s="276" t="s">
        <v>324</v>
      </c>
      <c r="C11" s="274"/>
      <c r="D11" s="273">
        <v>3.0</v>
      </c>
      <c r="E11" s="273" t="s">
        <v>325</v>
      </c>
      <c r="F11" s="246">
        <v>133.0</v>
      </c>
      <c r="G11" s="273">
        <v>1.57</v>
      </c>
      <c r="H11" s="247">
        <v>210.0</v>
      </c>
      <c r="I11" s="377"/>
      <c r="J11" s="378"/>
      <c r="K11" s="415"/>
      <c r="L11" s="380"/>
      <c r="M11" s="417"/>
      <c r="N11" s="382"/>
      <c r="O11" s="383"/>
      <c r="P11" s="384"/>
      <c r="Q11" s="385"/>
      <c r="R11" s="386"/>
      <c r="S11" s="387"/>
      <c r="T11" s="388"/>
      <c r="U11" s="389"/>
      <c r="V11" s="390"/>
      <c r="W11" s="262">
        <f t="shared" si="1"/>
        <v>0</v>
      </c>
      <c r="X11" s="262">
        <f t="shared" si="2"/>
        <v>0</v>
      </c>
      <c r="Y11" s="262">
        <f>W11*1.3</f>
        <v>0</v>
      </c>
      <c r="Z11" s="275">
        <f t="shared" si="3"/>
        <v>0</v>
      </c>
    </row>
    <row r="12" ht="88.5" customHeight="1">
      <c r="B12" s="276" t="s">
        <v>326</v>
      </c>
      <c r="C12" s="274"/>
      <c r="D12" s="273">
        <v>4.0</v>
      </c>
      <c r="E12" s="273" t="s">
        <v>327</v>
      </c>
      <c r="F12" s="246">
        <v>163.0</v>
      </c>
      <c r="G12" s="273">
        <v>1.57</v>
      </c>
      <c r="H12" s="247">
        <v>260.0</v>
      </c>
      <c r="I12" s="377"/>
      <c r="J12" s="378"/>
      <c r="K12" s="415"/>
      <c r="L12" s="380"/>
      <c r="M12" s="417"/>
      <c r="N12" s="382"/>
      <c r="O12" s="383"/>
      <c r="P12" s="384"/>
      <c r="Q12" s="385"/>
      <c r="R12" s="386"/>
      <c r="S12" s="387"/>
      <c r="T12" s="388"/>
      <c r="U12" s="389"/>
      <c r="V12" s="390"/>
      <c r="W12" s="262">
        <f t="shared" si="1"/>
        <v>0</v>
      </c>
      <c r="X12" s="262">
        <f t="shared" si="2"/>
        <v>0</v>
      </c>
      <c r="Y12" s="262">
        <f>W12*1.5</f>
        <v>0</v>
      </c>
      <c r="Z12" s="275">
        <f t="shared" si="3"/>
        <v>0</v>
      </c>
    </row>
    <row r="13" ht="88.5" customHeight="1">
      <c r="B13" s="276" t="s">
        <v>328</v>
      </c>
      <c r="C13" s="274"/>
      <c r="D13" s="273">
        <v>4.0</v>
      </c>
      <c r="E13" s="273" t="s">
        <v>329</v>
      </c>
      <c r="F13" s="246">
        <v>172.0</v>
      </c>
      <c r="G13" s="273">
        <v>1.57</v>
      </c>
      <c r="H13" s="247">
        <v>275.0</v>
      </c>
      <c r="I13" s="377"/>
      <c r="J13" s="378"/>
      <c r="K13" s="415"/>
      <c r="L13" s="380"/>
      <c r="M13" s="417"/>
      <c r="N13" s="382"/>
      <c r="O13" s="383"/>
      <c r="P13" s="384"/>
      <c r="Q13" s="385"/>
      <c r="R13" s="386"/>
      <c r="S13" s="387"/>
      <c r="T13" s="388"/>
      <c r="U13" s="389"/>
      <c r="V13" s="390"/>
      <c r="W13" s="262">
        <f t="shared" si="1"/>
        <v>0</v>
      </c>
      <c r="X13" s="262">
        <f t="shared" si="2"/>
        <v>0</v>
      </c>
      <c r="Y13" s="262">
        <f>W13*1.7</f>
        <v>0</v>
      </c>
      <c r="Z13" s="275">
        <f t="shared" si="3"/>
        <v>0</v>
      </c>
    </row>
    <row r="14" ht="88.5" customHeight="1">
      <c r="B14" s="276" t="s">
        <v>330</v>
      </c>
      <c r="C14" s="274"/>
      <c r="D14" s="273">
        <v>2.0</v>
      </c>
      <c r="E14" s="273" t="s">
        <v>331</v>
      </c>
      <c r="F14" s="246">
        <v>92.0</v>
      </c>
      <c r="G14" s="273">
        <v>1.57</v>
      </c>
      <c r="H14" s="247">
        <v>145.0</v>
      </c>
      <c r="I14" s="377"/>
      <c r="J14" s="378"/>
      <c r="K14" s="415"/>
      <c r="L14" s="380"/>
      <c r="M14" s="417"/>
      <c r="N14" s="382"/>
      <c r="O14" s="383"/>
      <c r="P14" s="384"/>
      <c r="Q14" s="385"/>
      <c r="R14" s="386"/>
      <c r="S14" s="387"/>
      <c r="T14" s="388"/>
      <c r="U14" s="389"/>
      <c r="V14" s="390"/>
      <c r="W14" s="262">
        <f t="shared" si="1"/>
        <v>0</v>
      </c>
      <c r="X14" s="262">
        <f t="shared" si="2"/>
        <v>0</v>
      </c>
      <c r="Y14" s="262">
        <f>W14*0.9</f>
        <v>0</v>
      </c>
      <c r="Z14" s="275">
        <f t="shared" si="3"/>
        <v>0</v>
      </c>
    </row>
    <row r="15" ht="88.5" customHeight="1">
      <c r="B15" s="276" t="s">
        <v>332</v>
      </c>
      <c r="C15" s="274"/>
      <c r="D15" s="273">
        <v>2.0</v>
      </c>
      <c r="E15" s="273" t="s">
        <v>333</v>
      </c>
      <c r="F15" s="246">
        <v>39.0</v>
      </c>
      <c r="G15" s="273">
        <v>1.57</v>
      </c>
      <c r="H15" s="247">
        <v>65.0</v>
      </c>
      <c r="I15" s="377"/>
      <c r="J15" s="378"/>
      <c r="K15" s="415"/>
      <c r="L15" s="380"/>
      <c r="M15" s="417"/>
      <c r="N15" s="382"/>
      <c r="O15" s="383"/>
      <c r="P15" s="384"/>
      <c r="Q15" s="385"/>
      <c r="R15" s="386"/>
      <c r="S15" s="387"/>
      <c r="T15" s="388"/>
      <c r="U15" s="389"/>
      <c r="V15" s="390"/>
      <c r="W15" s="262">
        <f t="shared" si="1"/>
        <v>0</v>
      </c>
      <c r="X15" s="262">
        <f t="shared" si="2"/>
        <v>0</v>
      </c>
      <c r="Y15" s="262">
        <f>W15*0.5</f>
        <v>0</v>
      </c>
      <c r="Z15" s="275">
        <f t="shared" si="3"/>
        <v>0</v>
      </c>
    </row>
    <row r="16" ht="102.0" customHeight="1">
      <c r="B16" s="276" t="s">
        <v>334</v>
      </c>
      <c r="C16" s="273"/>
      <c r="D16" s="273">
        <v>2.0</v>
      </c>
      <c r="E16" s="273" t="s">
        <v>335</v>
      </c>
      <c r="F16" s="418">
        <v>100.0</v>
      </c>
      <c r="G16" s="273">
        <v>1.57</v>
      </c>
      <c r="H16" s="247">
        <v>160.0</v>
      </c>
      <c r="I16" s="377"/>
      <c r="J16" s="378"/>
      <c r="K16" s="415"/>
      <c r="L16" s="380"/>
      <c r="M16" s="417"/>
      <c r="N16" s="382"/>
      <c r="O16" s="383"/>
      <c r="P16" s="384"/>
      <c r="Q16" s="385"/>
      <c r="R16" s="386"/>
      <c r="S16" s="387"/>
      <c r="T16" s="388"/>
      <c r="U16" s="389"/>
      <c r="V16" s="390"/>
      <c r="W16" s="262">
        <f t="shared" si="1"/>
        <v>0</v>
      </c>
      <c r="X16" s="262">
        <f t="shared" si="2"/>
        <v>0</v>
      </c>
      <c r="Y16" s="262">
        <f>W16*1</f>
        <v>0</v>
      </c>
      <c r="Z16" s="275">
        <f t="shared" si="3"/>
        <v>0</v>
      </c>
    </row>
    <row r="17" ht="100.5" customHeight="1">
      <c r="B17" s="276" t="s">
        <v>336</v>
      </c>
      <c r="C17" s="273"/>
      <c r="D17" s="273">
        <v>2.0</v>
      </c>
      <c r="E17" s="273" t="s">
        <v>337</v>
      </c>
      <c r="F17" s="418">
        <v>193.0</v>
      </c>
      <c r="G17" s="273">
        <v>1.57</v>
      </c>
      <c r="H17" s="247">
        <v>310.0</v>
      </c>
      <c r="I17" s="377"/>
      <c r="J17" s="378"/>
      <c r="K17" s="415"/>
      <c r="L17" s="380"/>
      <c r="M17" s="417"/>
      <c r="N17" s="382"/>
      <c r="O17" s="383"/>
      <c r="P17" s="384"/>
      <c r="Q17" s="385"/>
      <c r="R17" s="386"/>
      <c r="S17" s="387"/>
      <c r="T17" s="388"/>
      <c r="U17" s="389"/>
      <c r="V17" s="390"/>
      <c r="W17" s="262">
        <f t="shared" si="1"/>
        <v>0</v>
      </c>
      <c r="X17" s="262">
        <f t="shared" si="2"/>
        <v>0</v>
      </c>
      <c r="Y17" s="262">
        <f>W17*2.4</f>
        <v>0</v>
      </c>
      <c r="Z17" s="275">
        <f t="shared" si="3"/>
        <v>0</v>
      </c>
    </row>
    <row r="18" ht="105.75" customHeight="1">
      <c r="B18" s="276" t="s">
        <v>338</v>
      </c>
      <c r="C18" s="273"/>
      <c r="D18" s="273">
        <v>1.0</v>
      </c>
      <c r="E18" s="273" t="s">
        <v>339</v>
      </c>
      <c r="F18" s="418">
        <v>200.0</v>
      </c>
      <c r="G18" s="273">
        <v>1.57</v>
      </c>
      <c r="H18" s="247">
        <v>315.0</v>
      </c>
      <c r="I18" s="377"/>
      <c r="J18" s="378"/>
      <c r="K18" s="415"/>
      <c r="L18" s="380"/>
      <c r="M18" s="417"/>
      <c r="N18" s="382"/>
      <c r="O18" s="383"/>
      <c r="P18" s="384"/>
      <c r="Q18" s="385"/>
      <c r="R18" s="386"/>
      <c r="S18" s="387"/>
      <c r="T18" s="388"/>
      <c r="U18" s="389"/>
      <c r="V18" s="390"/>
      <c r="W18" s="262">
        <f t="shared" si="1"/>
        <v>0</v>
      </c>
      <c r="X18" s="262">
        <f t="shared" si="2"/>
        <v>0</v>
      </c>
      <c r="Y18" s="262">
        <f>W18*2.7</f>
        <v>0</v>
      </c>
      <c r="Z18" s="275">
        <f t="shared" si="3"/>
        <v>0</v>
      </c>
    </row>
    <row r="19">
      <c r="H19" s="212" t="s">
        <v>2</v>
      </c>
      <c r="I19" s="94">
        <f t="shared" ref="I19:Z19" si="5">SUM(I6:I16)</f>
        <v>0</v>
      </c>
      <c r="J19" s="94">
        <f t="shared" si="5"/>
        <v>0</v>
      </c>
      <c r="K19" s="94">
        <f t="shared" si="5"/>
        <v>0</v>
      </c>
      <c r="L19" s="94">
        <f t="shared" si="5"/>
        <v>0</v>
      </c>
      <c r="M19" s="94">
        <f t="shared" si="5"/>
        <v>0</v>
      </c>
      <c r="N19" s="94">
        <f t="shared" si="5"/>
        <v>0</v>
      </c>
      <c r="O19" s="94">
        <f t="shared" si="5"/>
        <v>0</v>
      </c>
      <c r="P19" s="94">
        <f t="shared" si="5"/>
        <v>0</v>
      </c>
      <c r="Q19" s="94">
        <f t="shared" si="5"/>
        <v>0</v>
      </c>
      <c r="R19" s="94">
        <f t="shared" si="5"/>
        <v>0</v>
      </c>
      <c r="S19" s="94">
        <f t="shared" si="5"/>
        <v>0</v>
      </c>
      <c r="T19" s="94">
        <f t="shared" si="5"/>
        <v>0</v>
      </c>
      <c r="U19" s="94">
        <f t="shared" si="5"/>
        <v>0</v>
      </c>
      <c r="V19" s="94">
        <f t="shared" si="5"/>
        <v>0</v>
      </c>
      <c r="W19" s="94">
        <f t="shared" si="5"/>
        <v>0</v>
      </c>
      <c r="X19" s="94">
        <f t="shared" si="5"/>
        <v>0</v>
      </c>
      <c r="Y19" s="94">
        <f t="shared" si="5"/>
        <v>0</v>
      </c>
      <c r="Z19" s="1">
        <f t="shared" si="5"/>
        <v>0</v>
      </c>
    </row>
    <row r="20">
      <c r="H20" s="36"/>
      <c r="Z20" s="36"/>
    </row>
    <row r="21" ht="15.75" customHeight="1">
      <c r="H21" s="36"/>
      <c r="Z21" s="36"/>
    </row>
    <row r="22" ht="15.75" customHeight="1">
      <c r="H22" s="36"/>
      <c r="Z22" s="36"/>
    </row>
    <row r="23" ht="15.75" customHeight="1">
      <c r="H23" s="36"/>
      <c r="Z23" s="36"/>
    </row>
    <row r="24" ht="15.75" customHeight="1">
      <c r="H24" s="36"/>
      <c r="Z24" s="36"/>
    </row>
    <row r="25" ht="15.75" customHeight="1">
      <c r="H25" s="36"/>
      <c r="Z25" s="36"/>
    </row>
    <row r="26" ht="15.75" customHeight="1">
      <c r="H26" s="36"/>
      <c r="Z26" s="36"/>
    </row>
    <row r="27" ht="15.75" customHeight="1">
      <c r="H27" s="36"/>
      <c r="Z27" s="36"/>
    </row>
    <row r="28" ht="15.75" customHeight="1">
      <c r="H28" s="36"/>
      <c r="Z28" s="36"/>
    </row>
    <row r="29" ht="15.75" customHeight="1">
      <c r="H29" s="36"/>
      <c r="Z29" s="36"/>
    </row>
    <row r="30" ht="15.75" customHeight="1">
      <c r="H30" s="36"/>
      <c r="Z30" s="36"/>
    </row>
    <row r="31" ht="15.75" customHeight="1">
      <c r="H31" s="36"/>
      <c r="Z31" s="36"/>
    </row>
    <row r="32" ht="15.75" customHeight="1">
      <c r="H32" s="36"/>
      <c r="Z32" s="36"/>
    </row>
    <row r="33" ht="15.75" customHeight="1">
      <c r="H33" s="36"/>
      <c r="Z33" s="36"/>
    </row>
    <row r="34" ht="15.75" customHeight="1">
      <c r="H34" s="36"/>
      <c r="Z34" s="36"/>
    </row>
    <row r="35" ht="15.75" customHeight="1">
      <c r="H35" s="36"/>
      <c r="Z35" s="36"/>
    </row>
    <row r="36" ht="15.75" customHeight="1">
      <c r="H36" s="36"/>
      <c r="Z36" s="36"/>
    </row>
    <row r="37" ht="15.75" customHeight="1">
      <c r="H37" s="36"/>
      <c r="Z37" s="36"/>
    </row>
    <row r="38" ht="15.75" customHeight="1">
      <c r="H38" s="36"/>
      <c r="Z38" s="36"/>
    </row>
    <row r="39" ht="15.75" customHeight="1">
      <c r="H39" s="36"/>
      <c r="Z39" s="36"/>
    </row>
    <row r="40" ht="15.75" customHeight="1">
      <c r="H40" s="36"/>
      <c r="Z40" s="36"/>
    </row>
    <row r="41" ht="15.75" customHeight="1">
      <c r="H41" s="36"/>
      <c r="Z41" s="36"/>
    </row>
    <row r="42" ht="15.75" customHeight="1">
      <c r="H42" s="36"/>
      <c r="Z42" s="36"/>
    </row>
    <row r="43" ht="15.75" customHeight="1">
      <c r="H43" s="36"/>
      <c r="Z43" s="36"/>
    </row>
    <row r="44" ht="15.75" customHeight="1">
      <c r="H44" s="36"/>
      <c r="Z44" s="36"/>
    </row>
    <row r="45" ht="15.75" customHeight="1">
      <c r="H45" s="36"/>
      <c r="Z45" s="36"/>
    </row>
    <row r="46" ht="15.75" customHeight="1">
      <c r="H46" s="36"/>
      <c r="Z46" s="36"/>
    </row>
    <row r="47" ht="15.75" customHeight="1">
      <c r="H47" s="36"/>
      <c r="Z47" s="36"/>
    </row>
    <row r="48" ht="15.75" customHeight="1">
      <c r="H48" s="36"/>
      <c r="Z48" s="36"/>
    </row>
    <row r="49" ht="15.75" customHeight="1">
      <c r="H49" s="36"/>
      <c r="Z49" s="36"/>
    </row>
    <row r="50" ht="15.75" customHeight="1">
      <c r="H50" s="36"/>
      <c r="Z50" s="36"/>
    </row>
    <row r="51" ht="15.75" customHeight="1">
      <c r="H51" s="36"/>
      <c r="Z51" s="36"/>
    </row>
    <row r="52" ht="15.75" customHeight="1">
      <c r="H52" s="36"/>
      <c r="Z52" s="36"/>
    </row>
    <row r="53" ht="15.75" customHeight="1">
      <c r="H53" s="36"/>
      <c r="Z53" s="36"/>
    </row>
    <row r="54" ht="15.75" customHeight="1">
      <c r="H54" s="36"/>
      <c r="Z54" s="36"/>
    </row>
    <row r="55" ht="15.75" customHeight="1">
      <c r="H55" s="36"/>
      <c r="Z55" s="36"/>
    </row>
    <row r="56" ht="15.75" customHeight="1">
      <c r="H56" s="36"/>
      <c r="Z56" s="36"/>
    </row>
    <row r="57" ht="15.75" customHeight="1">
      <c r="H57" s="36"/>
      <c r="Z57" s="36"/>
    </row>
    <row r="58" ht="15.75" customHeight="1">
      <c r="H58" s="36"/>
      <c r="Z58" s="36"/>
    </row>
    <row r="59" ht="15.75" customHeight="1">
      <c r="H59" s="36"/>
      <c r="Z59" s="36"/>
    </row>
    <row r="60" ht="15.75" customHeight="1">
      <c r="H60" s="36"/>
      <c r="Z60" s="36"/>
    </row>
    <row r="61" ht="15.75" customHeight="1">
      <c r="H61" s="36"/>
      <c r="Z61" s="36"/>
    </row>
    <row r="62" ht="15.75" customHeight="1">
      <c r="H62" s="36"/>
      <c r="Z62" s="36"/>
    </row>
    <row r="63" ht="15.75" customHeight="1">
      <c r="H63" s="36"/>
      <c r="Z63" s="36"/>
    </row>
    <row r="64" ht="15.75" customHeight="1">
      <c r="H64" s="36"/>
      <c r="Z64" s="36"/>
    </row>
    <row r="65" ht="15.75" customHeight="1">
      <c r="H65" s="36"/>
      <c r="Z65" s="36"/>
    </row>
    <row r="66" ht="15.75" customHeight="1">
      <c r="H66" s="36"/>
      <c r="Z66" s="36"/>
    </row>
    <row r="67" ht="15.75" customHeight="1">
      <c r="H67" s="36"/>
      <c r="Z67" s="36"/>
    </row>
    <row r="68" ht="15.75" customHeight="1">
      <c r="H68" s="36"/>
      <c r="Z68" s="36"/>
    </row>
    <row r="69" ht="15.75" customHeight="1">
      <c r="H69" s="36"/>
      <c r="Z69" s="36"/>
    </row>
    <row r="70" ht="15.75" customHeight="1">
      <c r="H70" s="36"/>
      <c r="Z70" s="36"/>
    </row>
    <row r="71" ht="15.75" customHeight="1">
      <c r="H71" s="36"/>
      <c r="Z71" s="36"/>
    </row>
    <row r="72" ht="15.75" customHeight="1">
      <c r="H72" s="36"/>
      <c r="Z72" s="36"/>
    </row>
    <row r="73" ht="15.75" customHeight="1">
      <c r="H73" s="36"/>
      <c r="Z73" s="36"/>
    </row>
    <row r="74" ht="15.75" customHeight="1">
      <c r="H74" s="36"/>
      <c r="Z74" s="36"/>
    </row>
    <row r="75" ht="15.75" customHeight="1">
      <c r="H75" s="36"/>
      <c r="Z75" s="36"/>
    </row>
    <row r="76" ht="15.75" customHeight="1">
      <c r="H76" s="36"/>
      <c r="Z76" s="36"/>
    </row>
    <row r="77" ht="15.75" customHeight="1">
      <c r="H77" s="36"/>
      <c r="Z77" s="36"/>
    </row>
    <row r="78" ht="15.75" customHeight="1">
      <c r="H78" s="36"/>
      <c r="Z78" s="36"/>
    </row>
    <row r="79" ht="15.75" customHeight="1">
      <c r="H79" s="36"/>
      <c r="Z79" s="36"/>
    </row>
    <row r="80" ht="15.75" customHeight="1">
      <c r="H80" s="36"/>
      <c r="Z80" s="36"/>
    </row>
    <row r="81" ht="15.75" customHeight="1">
      <c r="H81" s="36"/>
      <c r="Z81" s="36"/>
    </row>
    <row r="82" ht="15.75" customHeight="1">
      <c r="H82" s="36"/>
      <c r="Z82" s="36"/>
    </row>
    <row r="83" ht="15.75" customHeight="1">
      <c r="H83" s="36"/>
      <c r="Z83" s="36"/>
    </row>
    <row r="84" ht="15.75" customHeight="1">
      <c r="H84" s="36"/>
      <c r="Z84" s="36"/>
    </row>
    <row r="85" ht="15.75" customHeight="1">
      <c r="H85" s="36"/>
      <c r="Z85" s="36"/>
    </row>
    <row r="86" ht="15.75" customHeight="1">
      <c r="H86" s="36"/>
      <c r="Z86" s="36"/>
    </row>
    <row r="87" ht="15.75" customHeight="1">
      <c r="H87" s="36"/>
      <c r="Z87" s="36"/>
    </row>
    <row r="88" ht="15.75" customHeight="1">
      <c r="H88" s="36"/>
      <c r="Z88" s="36"/>
    </row>
    <row r="89" ht="15.75" customHeight="1">
      <c r="H89" s="36"/>
      <c r="Z89" s="36"/>
    </row>
    <row r="90" ht="15.75" customHeight="1">
      <c r="H90" s="36"/>
      <c r="Z90" s="36"/>
    </row>
    <row r="91" ht="15.75" customHeight="1">
      <c r="H91" s="36"/>
      <c r="Z91" s="36"/>
    </row>
    <row r="92" ht="15.75" customHeight="1">
      <c r="H92" s="36"/>
      <c r="Z92" s="36"/>
    </row>
    <row r="93" ht="15.75" customHeight="1">
      <c r="H93" s="36"/>
      <c r="Z93" s="36"/>
    </row>
    <row r="94" ht="15.75" customHeight="1">
      <c r="H94" s="36"/>
      <c r="Z94" s="36"/>
    </row>
    <row r="95" ht="15.75" customHeight="1">
      <c r="H95" s="36"/>
      <c r="Z95" s="36"/>
    </row>
    <row r="96" ht="15.75" customHeight="1">
      <c r="H96" s="36"/>
      <c r="Z96" s="36"/>
    </row>
    <row r="97" ht="15.75" customHeight="1">
      <c r="H97" s="36"/>
      <c r="Z97" s="36"/>
    </row>
    <row r="98" ht="15.75" customHeight="1">
      <c r="H98" s="36"/>
      <c r="Z98" s="36"/>
    </row>
    <row r="99" ht="15.75" customHeight="1">
      <c r="H99" s="36"/>
      <c r="Z99" s="36"/>
    </row>
    <row r="100" ht="15.75" customHeight="1">
      <c r="H100" s="36"/>
      <c r="Z100" s="36"/>
    </row>
    <row r="101" ht="15.75" customHeight="1">
      <c r="H101" s="36"/>
      <c r="Z101" s="36"/>
    </row>
    <row r="102" ht="15.75" customHeight="1">
      <c r="H102" s="36"/>
      <c r="Z102" s="36"/>
    </row>
    <row r="103" ht="15.75" customHeight="1">
      <c r="H103" s="36"/>
      <c r="Z103" s="36"/>
    </row>
    <row r="104" ht="15.75" customHeight="1">
      <c r="H104" s="36"/>
      <c r="Z104" s="36"/>
    </row>
    <row r="105" ht="15.75" customHeight="1">
      <c r="H105" s="36"/>
      <c r="Z105" s="36"/>
    </row>
    <row r="106" ht="15.75" customHeight="1">
      <c r="H106" s="36"/>
      <c r="Z106" s="36"/>
    </row>
    <row r="107" ht="15.75" customHeight="1">
      <c r="H107" s="36"/>
      <c r="Z107" s="36"/>
    </row>
    <row r="108" ht="15.75" customHeight="1">
      <c r="H108" s="36"/>
      <c r="Z108" s="36"/>
    </row>
    <row r="109" ht="15.75" customHeight="1">
      <c r="H109" s="36"/>
      <c r="Z109" s="36"/>
    </row>
    <row r="110" ht="15.75" customHeight="1">
      <c r="H110" s="36"/>
      <c r="Z110" s="36"/>
    </row>
    <row r="111" ht="15.75" customHeight="1">
      <c r="H111" s="36"/>
      <c r="Z111" s="36"/>
    </row>
    <row r="112" ht="15.75" customHeight="1">
      <c r="H112" s="36"/>
      <c r="Z112" s="36"/>
    </row>
    <row r="113" ht="15.75" customHeight="1">
      <c r="H113" s="36"/>
      <c r="Z113" s="36"/>
    </row>
    <row r="114" ht="15.75" customHeight="1">
      <c r="H114" s="36"/>
      <c r="Z114" s="36"/>
    </row>
    <row r="115" ht="15.75" customHeight="1">
      <c r="H115" s="36"/>
      <c r="Z115" s="36"/>
    </row>
    <row r="116" ht="15.75" customHeight="1">
      <c r="H116" s="36"/>
      <c r="Z116" s="36"/>
    </row>
    <row r="117" ht="15.75" customHeight="1">
      <c r="H117" s="36"/>
      <c r="Z117" s="36"/>
    </row>
    <row r="118" ht="15.75" customHeight="1">
      <c r="H118" s="36"/>
      <c r="Z118" s="36"/>
    </row>
    <row r="119" ht="15.75" customHeight="1">
      <c r="H119" s="36"/>
      <c r="Z119" s="36"/>
    </row>
    <row r="120" ht="15.75" customHeight="1">
      <c r="H120" s="36"/>
      <c r="Z120" s="36"/>
    </row>
    <row r="121" ht="15.75" customHeight="1">
      <c r="H121" s="36"/>
      <c r="Z121" s="36"/>
    </row>
    <row r="122" ht="15.75" customHeight="1">
      <c r="H122" s="36"/>
      <c r="Z122" s="36"/>
    </row>
    <row r="123" ht="15.75" customHeight="1">
      <c r="H123" s="36"/>
      <c r="Z123" s="36"/>
    </row>
    <row r="124" ht="15.75" customHeight="1">
      <c r="H124" s="36"/>
      <c r="Z124" s="36"/>
    </row>
    <row r="125" ht="15.75" customHeight="1">
      <c r="H125" s="36"/>
      <c r="Z125" s="36"/>
    </row>
    <row r="126" ht="15.75" customHeight="1">
      <c r="H126" s="36"/>
      <c r="Z126" s="36"/>
    </row>
    <row r="127" ht="15.75" customHeight="1">
      <c r="H127" s="36"/>
      <c r="Z127" s="36"/>
    </row>
    <row r="128" ht="15.75" customHeight="1">
      <c r="H128" s="36"/>
      <c r="Z128" s="36"/>
    </row>
    <row r="129" ht="15.75" customHeight="1">
      <c r="H129" s="36"/>
      <c r="Z129" s="36"/>
    </row>
    <row r="130" ht="15.75" customHeight="1">
      <c r="H130" s="36"/>
      <c r="Z130" s="36"/>
    </row>
    <row r="131" ht="15.75" customHeight="1">
      <c r="H131" s="36"/>
      <c r="Z131" s="36"/>
    </row>
    <row r="132" ht="15.75" customHeight="1">
      <c r="H132" s="36"/>
      <c r="Z132" s="36"/>
    </row>
    <row r="133" ht="15.75" customHeight="1">
      <c r="H133" s="36"/>
      <c r="Z133" s="36"/>
    </row>
    <row r="134" ht="15.75" customHeight="1">
      <c r="H134" s="36"/>
      <c r="Z134" s="36"/>
    </row>
    <row r="135" ht="15.75" customHeight="1">
      <c r="H135" s="36"/>
      <c r="Z135" s="36"/>
    </row>
    <row r="136" ht="15.75" customHeight="1">
      <c r="H136" s="36"/>
      <c r="Z136" s="36"/>
    </row>
    <row r="137" ht="15.75" customHeight="1">
      <c r="H137" s="36"/>
      <c r="Z137" s="36"/>
    </row>
    <row r="138" ht="15.75" customHeight="1">
      <c r="H138" s="36"/>
      <c r="Z138" s="36"/>
    </row>
    <row r="139" ht="15.75" customHeight="1">
      <c r="H139" s="36"/>
      <c r="Z139" s="36"/>
    </row>
    <row r="140" ht="15.75" customHeight="1">
      <c r="H140" s="36"/>
      <c r="Z140" s="36"/>
    </row>
    <row r="141" ht="15.75" customHeight="1">
      <c r="H141" s="36"/>
      <c r="Z141" s="36"/>
    </row>
    <row r="142" ht="15.75" customHeight="1">
      <c r="H142" s="36"/>
      <c r="Z142" s="36"/>
    </row>
    <row r="143" ht="15.75" customHeight="1">
      <c r="H143" s="36"/>
      <c r="Z143" s="36"/>
    </row>
    <row r="144" ht="15.75" customHeight="1">
      <c r="H144" s="36"/>
      <c r="Z144" s="36"/>
    </row>
    <row r="145" ht="15.75" customHeight="1">
      <c r="H145" s="36"/>
      <c r="Z145" s="36"/>
    </row>
    <row r="146" ht="15.75" customHeight="1">
      <c r="H146" s="36"/>
      <c r="Z146" s="36"/>
    </row>
    <row r="147" ht="15.75" customHeight="1">
      <c r="H147" s="36"/>
      <c r="Z147" s="36"/>
    </row>
    <row r="148" ht="15.75" customHeight="1">
      <c r="H148" s="36"/>
      <c r="Z148" s="36"/>
    </row>
    <row r="149" ht="15.75" customHeight="1">
      <c r="H149" s="36"/>
      <c r="Z149" s="36"/>
    </row>
    <row r="150" ht="15.75" customHeight="1">
      <c r="H150" s="36"/>
      <c r="Z150" s="36"/>
    </row>
    <row r="151" ht="15.75" customHeight="1">
      <c r="H151" s="36"/>
      <c r="Z151" s="36"/>
    </row>
    <row r="152" ht="15.75" customHeight="1">
      <c r="H152" s="36"/>
      <c r="Z152" s="36"/>
    </row>
    <row r="153" ht="15.75" customHeight="1">
      <c r="H153" s="36"/>
      <c r="Z153" s="36"/>
    </row>
    <row r="154" ht="15.75" customHeight="1">
      <c r="H154" s="36"/>
      <c r="Z154" s="36"/>
    </row>
    <row r="155" ht="15.75" customHeight="1">
      <c r="H155" s="36"/>
      <c r="Z155" s="36"/>
    </row>
    <row r="156" ht="15.75" customHeight="1">
      <c r="H156" s="36"/>
      <c r="Z156" s="36"/>
    </row>
    <row r="157" ht="15.75" customHeight="1">
      <c r="H157" s="36"/>
      <c r="Z157" s="36"/>
    </row>
    <row r="158" ht="15.75" customHeight="1">
      <c r="H158" s="36"/>
      <c r="Z158" s="36"/>
    </row>
    <row r="159" ht="15.75" customHeight="1">
      <c r="H159" s="36"/>
      <c r="Z159" s="36"/>
    </row>
    <row r="160" ht="15.75" customHeight="1">
      <c r="H160" s="36"/>
      <c r="Z160" s="36"/>
    </row>
    <row r="161" ht="15.75" customHeight="1">
      <c r="H161" s="36"/>
      <c r="Z161" s="36"/>
    </row>
    <row r="162" ht="15.75" customHeight="1">
      <c r="H162" s="36"/>
      <c r="Z162" s="36"/>
    </row>
    <row r="163" ht="15.75" customHeight="1">
      <c r="H163" s="36"/>
      <c r="Z163" s="36"/>
    </row>
    <row r="164" ht="15.75" customHeight="1">
      <c r="H164" s="36"/>
      <c r="Z164" s="36"/>
    </row>
    <row r="165" ht="15.75" customHeight="1">
      <c r="H165" s="36"/>
      <c r="Z165" s="36"/>
    </row>
    <row r="166" ht="15.75" customHeight="1">
      <c r="H166" s="36"/>
      <c r="Z166" s="36"/>
    </row>
    <row r="167" ht="15.75" customHeight="1">
      <c r="H167" s="36"/>
      <c r="Z167" s="36"/>
    </row>
    <row r="168" ht="15.75" customHeight="1">
      <c r="H168" s="36"/>
      <c r="Z168" s="36"/>
    </row>
    <row r="169" ht="15.75" customHeight="1">
      <c r="H169" s="36"/>
      <c r="Z169" s="36"/>
    </row>
    <row r="170" ht="15.75" customHeight="1">
      <c r="H170" s="36"/>
      <c r="Z170" s="36"/>
    </row>
    <row r="171" ht="15.75" customHeight="1">
      <c r="H171" s="36"/>
      <c r="Z171" s="36"/>
    </row>
    <row r="172" ht="15.75" customHeight="1">
      <c r="H172" s="36"/>
      <c r="Z172" s="36"/>
    </row>
    <row r="173" ht="15.75" customHeight="1">
      <c r="H173" s="36"/>
      <c r="Z173" s="36"/>
    </row>
    <row r="174" ht="15.75" customHeight="1">
      <c r="H174" s="36"/>
      <c r="Z174" s="36"/>
    </row>
    <row r="175" ht="15.75" customHeight="1">
      <c r="H175" s="36"/>
      <c r="Z175" s="36"/>
    </row>
    <row r="176" ht="15.75" customHeight="1">
      <c r="H176" s="36"/>
      <c r="Z176" s="36"/>
    </row>
    <row r="177" ht="15.75" customHeight="1">
      <c r="H177" s="36"/>
      <c r="Z177" s="36"/>
    </row>
    <row r="178" ht="15.75" customHeight="1">
      <c r="H178" s="36"/>
      <c r="Z178" s="36"/>
    </row>
    <row r="179" ht="15.75" customHeight="1">
      <c r="H179" s="36"/>
      <c r="Z179" s="36"/>
    </row>
    <row r="180" ht="15.75" customHeight="1">
      <c r="H180" s="36"/>
      <c r="Z180" s="36"/>
    </row>
    <row r="181" ht="15.75" customHeight="1">
      <c r="H181" s="36"/>
      <c r="Z181" s="36"/>
    </row>
    <row r="182" ht="15.75" customHeight="1">
      <c r="H182" s="36"/>
      <c r="Z182" s="36"/>
    </row>
    <row r="183" ht="15.75" customHeight="1">
      <c r="H183" s="36"/>
      <c r="Z183" s="36"/>
    </row>
    <row r="184" ht="15.75" customHeight="1">
      <c r="H184" s="36"/>
      <c r="Z184" s="36"/>
    </row>
    <row r="185" ht="15.75" customHeight="1">
      <c r="H185" s="36"/>
      <c r="Z185" s="36"/>
    </row>
    <row r="186" ht="15.75" customHeight="1">
      <c r="H186" s="36"/>
      <c r="Z186" s="36"/>
    </row>
    <row r="187" ht="15.75" customHeight="1">
      <c r="H187" s="36"/>
      <c r="Z187" s="36"/>
    </row>
    <row r="188" ht="15.75" customHeight="1">
      <c r="H188" s="36"/>
      <c r="Z188" s="36"/>
    </row>
    <row r="189" ht="15.75" customHeight="1">
      <c r="H189" s="36"/>
      <c r="Z189" s="36"/>
    </row>
    <row r="190" ht="15.75" customHeight="1">
      <c r="H190" s="36"/>
      <c r="Z190" s="36"/>
    </row>
    <row r="191" ht="15.75" customHeight="1">
      <c r="H191" s="36"/>
      <c r="Z191" s="36"/>
    </row>
    <row r="192" ht="15.75" customHeight="1">
      <c r="H192" s="36"/>
      <c r="Z192" s="36"/>
    </row>
    <row r="193" ht="15.75" customHeight="1">
      <c r="H193" s="36"/>
      <c r="Z193" s="36"/>
    </row>
    <row r="194" ht="15.75" customHeight="1">
      <c r="H194" s="36"/>
      <c r="Z194" s="36"/>
    </row>
    <row r="195" ht="15.75" customHeight="1">
      <c r="H195" s="36"/>
      <c r="Z195" s="36"/>
    </row>
    <row r="196" ht="15.75" customHeight="1">
      <c r="H196" s="36"/>
      <c r="Z196" s="36"/>
    </row>
    <row r="197" ht="15.75" customHeight="1">
      <c r="H197" s="36"/>
      <c r="Z197" s="36"/>
    </row>
    <row r="198" ht="15.75" customHeight="1">
      <c r="H198" s="36"/>
      <c r="Z198" s="36"/>
    </row>
    <row r="199" ht="15.75" customHeight="1">
      <c r="H199" s="36"/>
      <c r="Z199" s="36"/>
    </row>
    <row r="200" ht="15.75" customHeight="1">
      <c r="H200" s="36"/>
      <c r="Z200" s="36"/>
    </row>
    <row r="201" ht="15.75" customHeight="1">
      <c r="H201" s="36"/>
      <c r="Z201" s="36"/>
    </row>
    <row r="202" ht="15.75" customHeight="1">
      <c r="H202" s="36"/>
      <c r="Z202" s="36"/>
    </row>
    <row r="203" ht="15.75" customHeight="1">
      <c r="H203" s="36"/>
      <c r="Z203" s="36"/>
    </row>
    <row r="204" ht="15.75" customHeight="1">
      <c r="H204" s="36"/>
      <c r="Z204" s="36"/>
    </row>
    <row r="205" ht="15.75" customHeight="1">
      <c r="H205" s="36"/>
      <c r="Z205" s="36"/>
    </row>
    <row r="206" ht="15.75" customHeight="1">
      <c r="H206" s="36"/>
      <c r="Z206" s="36"/>
    </row>
    <row r="207" ht="15.75" customHeight="1">
      <c r="H207" s="36"/>
      <c r="Z207" s="36"/>
    </row>
    <row r="208" ht="15.75" customHeight="1">
      <c r="H208" s="36"/>
      <c r="Z208" s="36"/>
    </row>
    <row r="209" ht="15.75" customHeight="1">
      <c r="H209" s="36"/>
      <c r="Z209" s="36"/>
    </row>
    <row r="210" ht="15.75" customHeight="1">
      <c r="H210" s="36"/>
      <c r="Z210" s="36"/>
    </row>
    <row r="211" ht="15.75" customHeight="1">
      <c r="H211" s="36"/>
      <c r="Z211" s="36"/>
    </row>
    <row r="212" ht="15.75" customHeight="1">
      <c r="H212" s="36"/>
      <c r="Z212" s="36"/>
    </row>
    <row r="213" ht="15.75" customHeight="1">
      <c r="H213" s="36"/>
      <c r="Z213" s="36"/>
    </row>
    <row r="214" ht="15.75" customHeight="1">
      <c r="H214" s="36"/>
      <c r="Z214" s="36"/>
    </row>
    <row r="215" ht="15.75" customHeight="1">
      <c r="H215" s="36"/>
      <c r="Z215" s="36"/>
    </row>
    <row r="216" ht="15.75" customHeight="1">
      <c r="H216" s="36"/>
      <c r="Z216" s="36"/>
    </row>
    <row r="217" ht="15.75" customHeight="1">
      <c r="H217" s="36"/>
      <c r="Z217" s="36"/>
    </row>
    <row r="218" ht="15.75" customHeight="1">
      <c r="H218" s="36"/>
      <c r="Z218" s="36"/>
    </row>
    <row r="219" ht="15.75" customHeight="1">
      <c r="H219" s="36"/>
      <c r="Z219" s="36"/>
    </row>
    <row r="220" ht="15.75" customHeight="1">
      <c r="H220" s="36"/>
      <c r="Z220" s="36"/>
    </row>
    <row r="221" ht="15.75" customHeight="1">
      <c r="H221" s="36"/>
      <c r="Z221" s="36"/>
    </row>
    <row r="222" ht="15.75" customHeight="1">
      <c r="H222" s="36"/>
      <c r="Z222" s="36"/>
    </row>
    <row r="223" ht="15.75" customHeight="1">
      <c r="H223" s="36"/>
      <c r="Z223" s="36"/>
    </row>
    <row r="224" ht="15.75" customHeight="1">
      <c r="H224" s="36"/>
      <c r="Z224" s="36"/>
    </row>
    <row r="225" ht="15.75" customHeight="1">
      <c r="H225" s="36"/>
      <c r="Z225" s="36"/>
    </row>
    <row r="226" ht="15.75" customHeight="1">
      <c r="H226" s="36"/>
      <c r="Z226" s="36"/>
    </row>
    <row r="227" ht="15.75" customHeight="1">
      <c r="H227" s="36"/>
      <c r="Z227" s="36"/>
    </row>
    <row r="228" ht="15.75" customHeight="1">
      <c r="H228" s="36"/>
      <c r="Z228" s="36"/>
    </row>
    <row r="229" ht="15.75" customHeight="1">
      <c r="H229" s="36"/>
      <c r="Z229" s="36"/>
    </row>
    <row r="230" ht="15.75" customHeight="1">
      <c r="H230" s="36"/>
      <c r="Z230" s="36"/>
    </row>
    <row r="231" ht="15.75" customHeight="1">
      <c r="H231" s="36"/>
      <c r="Z231" s="36"/>
    </row>
    <row r="232" ht="15.75" customHeight="1">
      <c r="H232" s="36"/>
      <c r="Z232" s="36"/>
    </row>
    <row r="233" ht="15.75" customHeight="1">
      <c r="H233" s="36"/>
      <c r="Z233" s="36"/>
    </row>
    <row r="234" ht="15.75" customHeight="1">
      <c r="H234" s="36"/>
      <c r="Z234" s="36"/>
    </row>
    <row r="235" ht="15.75" customHeight="1">
      <c r="H235" s="36"/>
      <c r="Z235" s="36"/>
    </row>
    <row r="236" ht="15.75" customHeight="1">
      <c r="H236" s="36"/>
      <c r="Z236" s="36"/>
    </row>
    <row r="237" ht="15.75" customHeight="1">
      <c r="H237" s="36"/>
      <c r="Z237" s="36"/>
    </row>
    <row r="238" ht="15.75" customHeight="1">
      <c r="H238" s="36"/>
      <c r="Z238" s="36"/>
    </row>
    <row r="239" ht="15.75" customHeight="1">
      <c r="H239" s="36"/>
      <c r="Z239" s="36"/>
    </row>
    <row r="240" ht="15.75" customHeight="1">
      <c r="H240" s="36"/>
      <c r="Z240" s="36"/>
    </row>
    <row r="241" ht="15.75" customHeight="1">
      <c r="H241" s="36"/>
      <c r="Z241" s="36"/>
    </row>
    <row r="242" ht="15.75" customHeight="1">
      <c r="H242" s="36"/>
      <c r="Z242" s="36"/>
    </row>
    <row r="243" ht="15.75" customHeight="1">
      <c r="H243" s="36"/>
      <c r="Z243" s="36"/>
    </row>
    <row r="244" ht="15.75" customHeight="1">
      <c r="H244" s="36"/>
      <c r="Z244" s="36"/>
    </row>
    <row r="245" ht="15.75" customHeight="1">
      <c r="H245" s="36"/>
      <c r="Z245" s="36"/>
    </row>
    <row r="246" ht="15.75" customHeight="1">
      <c r="H246" s="36"/>
      <c r="Z246" s="36"/>
    </row>
    <row r="247" ht="15.75" customHeight="1">
      <c r="H247" s="36"/>
      <c r="Z247" s="36"/>
    </row>
    <row r="248" ht="15.75" customHeight="1">
      <c r="H248" s="36"/>
      <c r="Z248" s="36"/>
    </row>
    <row r="249" ht="15.75" customHeight="1">
      <c r="H249" s="36"/>
      <c r="Z249" s="36"/>
    </row>
    <row r="250" ht="15.75" customHeight="1">
      <c r="H250" s="36"/>
      <c r="Z250" s="36"/>
    </row>
    <row r="251" ht="15.75" customHeight="1">
      <c r="H251" s="36"/>
      <c r="Z251" s="36"/>
    </row>
    <row r="252" ht="15.75" customHeight="1">
      <c r="H252" s="36"/>
      <c r="Z252" s="36"/>
    </row>
    <row r="253" ht="15.75" customHeight="1">
      <c r="H253" s="36"/>
      <c r="Z253" s="36"/>
    </row>
    <row r="254" ht="15.75" customHeight="1">
      <c r="H254" s="36"/>
      <c r="Z254" s="36"/>
    </row>
    <row r="255" ht="15.75" customHeight="1">
      <c r="H255" s="36"/>
      <c r="Z255" s="36"/>
    </row>
    <row r="256" ht="15.75" customHeight="1">
      <c r="H256" s="36"/>
      <c r="Z256" s="36"/>
    </row>
    <row r="257" ht="15.75" customHeight="1">
      <c r="H257" s="36"/>
      <c r="Z257" s="36"/>
    </row>
    <row r="258" ht="15.75" customHeight="1">
      <c r="H258" s="36"/>
      <c r="Z258" s="36"/>
    </row>
    <row r="259" ht="15.75" customHeight="1">
      <c r="H259" s="36"/>
      <c r="Z259" s="36"/>
    </row>
    <row r="260" ht="15.75" customHeight="1">
      <c r="H260" s="36"/>
      <c r="Z260" s="36"/>
    </row>
    <row r="261" ht="15.75" customHeight="1">
      <c r="H261" s="36"/>
      <c r="Z261" s="36"/>
    </row>
    <row r="262" ht="15.75" customHeight="1">
      <c r="H262" s="36"/>
      <c r="Z262" s="36"/>
    </row>
    <row r="263" ht="15.75" customHeight="1">
      <c r="H263" s="36"/>
      <c r="Z263" s="36"/>
    </row>
    <row r="264" ht="15.75" customHeight="1">
      <c r="H264" s="36"/>
      <c r="Z264" s="36"/>
    </row>
    <row r="265" ht="15.75" customHeight="1">
      <c r="H265" s="36"/>
      <c r="Z265" s="36"/>
    </row>
    <row r="266" ht="15.75" customHeight="1">
      <c r="H266" s="36"/>
      <c r="Z266" s="36"/>
    </row>
    <row r="267" ht="15.75" customHeight="1">
      <c r="H267" s="36"/>
      <c r="Z267" s="36"/>
    </row>
    <row r="268" ht="15.75" customHeight="1">
      <c r="H268" s="36"/>
      <c r="Z268" s="36"/>
    </row>
    <row r="269" ht="15.75" customHeight="1">
      <c r="H269" s="36"/>
      <c r="Z269" s="36"/>
    </row>
    <row r="270" ht="15.75" customHeight="1">
      <c r="H270" s="36"/>
      <c r="Z270" s="36"/>
    </row>
    <row r="271" ht="15.75" customHeight="1">
      <c r="H271" s="36"/>
      <c r="Z271" s="36"/>
    </row>
    <row r="272" ht="15.75" customHeight="1">
      <c r="H272" s="36"/>
      <c r="Z272" s="36"/>
    </row>
    <row r="273" ht="15.75" customHeight="1">
      <c r="H273" s="36"/>
      <c r="Z273" s="36"/>
    </row>
    <row r="274" ht="15.75" customHeight="1">
      <c r="H274" s="36"/>
      <c r="Z274" s="36"/>
    </row>
    <row r="275" ht="15.75" customHeight="1">
      <c r="H275" s="36"/>
      <c r="Z275" s="36"/>
    </row>
    <row r="276" ht="15.75" customHeight="1">
      <c r="H276" s="36"/>
      <c r="Z276" s="36"/>
    </row>
    <row r="277" ht="15.75" customHeight="1">
      <c r="H277" s="36"/>
      <c r="Z277" s="36"/>
    </row>
    <row r="278" ht="15.75" customHeight="1">
      <c r="H278" s="36"/>
      <c r="Z278" s="36"/>
    </row>
    <row r="279" ht="15.75" customHeight="1">
      <c r="H279" s="36"/>
      <c r="Z279" s="36"/>
    </row>
    <row r="280" ht="15.75" customHeight="1">
      <c r="H280" s="36"/>
      <c r="Z280" s="36"/>
    </row>
    <row r="281" ht="15.75" customHeight="1">
      <c r="H281" s="36"/>
      <c r="Z281" s="36"/>
    </row>
    <row r="282" ht="15.75" customHeight="1">
      <c r="H282" s="36"/>
      <c r="Z282" s="36"/>
    </row>
    <row r="283" ht="15.75" customHeight="1">
      <c r="H283" s="36"/>
      <c r="Z283" s="36"/>
    </row>
    <row r="284" ht="15.75" customHeight="1">
      <c r="H284" s="36"/>
      <c r="Z284" s="36"/>
    </row>
    <row r="285" ht="15.75" customHeight="1">
      <c r="H285" s="36"/>
      <c r="Z285" s="36"/>
    </row>
    <row r="286" ht="15.75" customHeight="1">
      <c r="H286" s="36"/>
      <c r="Z286" s="36"/>
    </row>
    <row r="287" ht="15.75" customHeight="1">
      <c r="H287" s="36"/>
      <c r="Z287" s="36"/>
    </row>
    <row r="288" ht="15.75" customHeight="1">
      <c r="H288" s="36"/>
      <c r="Z288" s="36"/>
    </row>
    <row r="289" ht="15.75" customHeight="1">
      <c r="H289" s="36"/>
      <c r="Z289" s="36"/>
    </row>
    <row r="290" ht="15.75" customHeight="1">
      <c r="H290" s="36"/>
      <c r="Z290" s="36"/>
    </row>
    <row r="291" ht="15.75" customHeight="1">
      <c r="H291" s="36"/>
      <c r="Z291" s="36"/>
    </row>
    <row r="292" ht="15.75" customHeight="1">
      <c r="H292" s="36"/>
      <c r="Z292" s="36"/>
    </row>
    <row r="293" ht="15.75" customHeight="1">
      <c r="H293" s="36"/>
      <c r="Z293" s="36"/>
    </row>
    <row r="294" ht="15.75" customHeight="1">
      <c r="H294" s="36"/>
      <c r="Z294" s="36"/>
    </row>
    <row r="295" ht="15.75" customHeight="1">
      <c r="H295" s="36"/>
      <c r="Z295" s="36"/>
    </row>
    <row r="296" ht="15.75" customHeight="1">
      <c r="H296" s="36"/>
      <c r="Z296" s="36"/>
    </row>
    <row r="297" ht="15.75" customHeight="1">
      <c r="H297" s="36"/>
      <c r="Z297" s="36"/>
    </row>
    <row r="298" ht="15.75" customHeight="1">
      <c r="H298" s="36"/>
      <c r="Z298" s="36"/>
    </row>
    <row r="299" ht="15.75" customHeight="1">
      <c r="H299" s="36"/>
      <c r="Z299" s="36"/>
    </row>
    <row r="300" ht="15.75" customHeight="1">
      <c r="H300" s="36"/>
      <c r="Z300" s="36"/>
    </row>
    <row r="301" ht="15.75" customHeight="1">
      <c r="H301" s="36"/>
      <c r="Z301" s="36"/>
    </row>
    <row r="302" ht="15.75" customHeight="1">
      <c r="H302" s="36"/>
      <c r="Z302" s="36"/>
    </row>
    <row r="303" ht="15.75" customHeight="1">
      <c r="H303" s="36"/>
      <c r="Z303" s="36"/>
    </row>
    <row r="304" ht="15.75" customHeight="1">
      <c r="H304" s="36"/>
      <c r="Z304" s="36"/>
    </row>
    <row r="305" ht="15.75" customHeight="1">
      <c r="H305" s="36"/>
      <c r="Z305" s="36"/>
    </row>
    <row r="306" ht="15.75" customHeight="1">
      <c r="H306" s="36"/>
      <c r="Z306" s="36"/>
    </row>
    <row r="307" ht="15.75" customHeight="1">
      <c r="H307" s="36"/>
      <c r="Z307" s="36"/>
    </row>
    <row r="308" ht="15.75" customHeight="1">
      <c r="H308" s="36"/>
      <c r="Z308" s="36"/>
    </row>
    <row r="309" ht="15.75" customHeight="1">
      <c r="H309" s="36"/>
      <c r="Z309" s="36"/>
    </row>
    <row r="310" ht="15.75" customHeight="1">
      <c r="H310" s="36"/>
      <c r="Z310" s="36"/>
    </row>
    <row r="311" ht="15.75" customHeight="1">
      <c r="H311" s="36"/>
      <c r="Z311" s="36"/>
    </row>
    <row r="312" ht="15.75" customHeight="1">
      <c r="H312" s="36"/>
      <c r="Z312" s="36"/>
    </row>
    <row r="313" ht="15.75" customHeight="1">
      <c r="H313" s="36"/>
      <c r="Z313" s="36"/>
    </row>
    <row r="314" ht="15.75" customHeight="1">
      <c r="H314" s="36"/>
      <c r="Z314" s="36"/>
    </row>
    <row r="315" ht="15.75" customHeight="1">
      <c r="H315" s="36"/>
      <c r="Z315" s="36"/>
    </row>
    <row r="316" ht="15.75" customHeight="1">
      <c r="H316" s="36"/>
      <c r="Z316" s="36"/>
    </row>
    <row r="317" ht="15.75" customHeight="1">
      <c r="H317" s="36"/>
      <c r="Z317" s="36"/>
    </row>
    <row r="318" ht="15.75" customHeight="1">
      <c r="H318" s="36"/>
      <c r="Z318" s="36"/>
    </row>
    <row r="319" ht="15.75" customHeight="1">
      <c r="H319" s="36"/>
      <c r="Z319" s="36"/>
    </row>
    <row r="320" ht="15.75" customHeight="1">
      <c r="H320" s="36"/>
      <c r="Z320" s="36"/>
    </row>
    <row r="321" ht="15.75" customHeight="1">
      <c r="H321" s="36"/>
      <c r="Z321" s="36"/>
    </row>
    <row r="322" ht="15.75" customHeight="1">
      <c r="H322" s="36"/>
      <c r="Z322" s="36"/>
    </row>
    <row r="323" ht="15.75" customHeight="1">
      <c r="H323" s="36"/>
      <c r="Z323" s="36"/>
    </row>
    <row r="324" ht="15.75" customHeight="1">
      <c r="H324" s="36"/>
      <c r="Z324" s="36"/>
    </row>
    <row r="325" ht="15.75" customHeight="1">
      <c r="H325" s="36"/>
      <c r="Z325" s="36"/>
    </row>
    <row r="326" ht="15.75" customHeight="1">
      <c r="H326" s="36"/>
      <c r="Z326" s="36"/>
    </row>
    <row r="327" ht="15.75" customHeight="1">
      <c r="H327" s="36"/>
      <c r="Z327" s="36"/>
    </row>
    <row r="328" ht="15.75" customHeight="1">
      <c r="H328" s="36"/>
      <c r="Z328" s="36"/>
    </row>
    <row r="329" ht="15.75" customHeight="1">
      <c r="H329" s="36"/>
      <c r="Z329" s="36"/>
    </row>
    <row r="330" ht="15.75" customHeight="1">
      <c r="H330" s="36"/>
      <c r="Z330" s="36"/>
    </row>
    <row r="331" ht="15.75" customHeight="1">
      <c r="H331" s="36"/>
      <c r="Z331" s="36"/>
    </row>
    <row r="332" ht="15.75" customHeight="1">
      <c r="H332" s="36"/>
      <c r="Z332" s="36"/>
    </row>
    <row r="333" ht="15.75" customHeight="1">
      <c r="H333" s="36"/>
      <c r="Z333" s="36"/>
    </row>
    <row r="334" ht="15.75" customHeight="1">
      <c r="H334" s="36"/>
      <c r="Z334" s="36"/>
    </row>
    <row r="335" ht="15.75" customHeight="1">
      <c r="H335" s="36"/>
      <c r="Z335" s="36"/>
    </row>
    <row r="336" ht="15.75" customHeight="1">
      <c r="H336" s="36"/>
      <c r="Z336" s="36"/>
    </row>
    <row r="337" ht="15.75" customHeight="1">
      <c r="H337" s="36"/>
      <c r="Z337" s="36"/>
    </row>
    <row r="338" ht="15.75" customHeight="1">
      <c r="H338" s="36"/>
      <c r="Z338" s="36"/>
    </row>
    <row r="339" ht="15.75" customHeight="1">
      <c r="H339" s="36"/>
      <c r="Z339" s="36"/>
    </row>
    <row r="340" ht="15.75" customHeight="1">
      <c r="H340" s="36"/>
      <c r="Z340" s="36"/>
    </row>
    <row r="341" ht="15.75" customHeight="1">
      <c r="H341" s="36"/>
      <c r="Z341" s="36"/>
    </row>
    <row r="342" ht="15.75" customHeight="1">
      <c r="H342" s="36"/>
      <c r="Z342" s="36"/>
    </row>
    <row r="343" ht="15.75" customHeight="1">
      <c r="H343" s="36"/>
      <c r="Z343" s="36"/>
    </row>
    <row r="344" ht="15.75" customHeight="1">
      <c r="H344" s="36"/>
      <c r="Z344" s="36"/>
    </row>
    <row r="345" ht="15.75" customHeight="1">
      <c r="H345" s="36"/>
      <c r="Z345" s="36"/>
    </row>
    <row r="346" ht="15.75" customHeight="1">
      <c r="H346" s="36"/>
      <c r="Z346" s="36"/>
    </row>
    <row r="347" ht="15.75" customHeight="1">
      <c r="H347" s="36"/>
      <c r="Z347" s="36"/>
    </row>
    <row r="348" ht="15.75" customHeight="1">
      <c r="H348" s="36"/>
      <c r="Z348" s="36"/>
    </row>
    <row r="349" ht="15.75" customHeight="1">
      <c r="H349" s="36"/>
      <c r="Z349" s="36"/>
    </row>
    <row r="350" ht="15.75" customHeight="1">
      <c r="H350" s="36"/>
      <c r="Z350" s="36"/>
    </row>
    <row r="351" ht="15.75" customHeight="1">
      <c r="H351" s="36"/>
      <c r="Z351" s="36"/>
    </row>
    <row r="352" ht="15.75" customHeight="1">
      <c r="H352" s="36"/>
      <c r="Z352" s="36"/>
    </row>
    <row r="353" ht="15.75" customHeight="1">
      <c r="H353" s="36"/>
      <c r="Z353" s="36"/>
    </row>
    <row r="354" ht="15.75" customHeight="1">
      <c r="H354" s="36"/>
      <c r="Z354" s="36"/>
    </row>
    <row r="355" ht="15.75" customHeight="1">
      <c r="H355" s="36"/>
      <c r="Z355" s="36"/>
    </row>
    <row r="356" ht="15.75" customHeight="1">
      <c r="H356" s="36"/>
      <c r="Z356" s="36"/>
    </row>
    <row r="357" ht="15.75" customHeight="1">
      <c r="H357" s="36"/>
      <c r="Z357" s="36"/>
    </row>
    <row r="358" ht="15.75" customHeight="1">
      <c r="H358" s="36"/>
      <c r="Z358" s="36"/>
    </row>
    <row r="359" ht="15.75" customHeight="1">
      <c r="H359" s="36"/>
      <c r="Z359" s="36"/>
    </row>
    <row r="360" ht="15.75" customHeight="1">
      <c r="H360" s="36"/>
      <c r="Z360" s="36"/>
    </row>
    <row r="361" ht="15.75" customHeight="1">
      <c r="H361" s="36"/>
      <c r="Z361" s="36"/>
    </row>
    <row r="362" ht="15.75" customHeight="1">
      <c r="H362" s="36"/>
      <c r="Z362" s="36"/>
    </row>
    <row r="363" ht="15.75" customHeight="1">
      <c r="H363" s="36"/>
      <c r="Z363" s="36"/>
    </row>
    <row r="364" ht="15.75" customHeight="1">
      <c r="H364" s="36"/>
      <c r="Z364" s="36"/>
    </row>
    <row r="365" ht="15.75" customHeight="1">
      <c r="H365" s="36"/>
      <c r="Z365" s="36"/>
    </row>
    <row r="366" ht="15.75" customHeight="1">
      <c r="H366" s="36"/>
      <c r="Z366" s="36"/>
    </row>
    <row r="367" ht="15.75" customHeight="1">
      <c r="H367" s="36"/>
      <c r="Z367" s="36"/>
    </row>
    <row r="368" ht="15.75" customHeight="1">
      <c r="H368" s="36"/>
      <c r="Z368" s="36"/>
    </row>
    <row r="369" ht="15.75" customHeight="1">
      <c r="H369" s="36"/>
      <c r="Z369" s="36"/>
    </row>
    <row r="370" ht="15.75" customHeight="1">
      <c r="H370" s="36"/>
      <c r="Z370" s="36"/>
    </row>
    <row r="371" ht="15.75" customHeight="1">
      <c r="H371" s="36"/>
      <c r="Z371" s="36"/>
    </row>
    <row r="372" ht="15.75" customHeight="1">
      <c r="H372" s="36"/>
      <c r="Z372" s="36"/>
    </row>
    <row r="373" ht="15.75" customHeight="1">
      <c r="H373" s="36"/>
      <c r="Z373" s="36"/>
    </row>
    <row r="374" ht="15.75" customHeight="1">
      <c r="H374" s="36"/>
      <c r="Z374" s="36"/>
    </row>
    <row r="375" ht="15.75" customHeight="1">
      <c r="H375" s="36"/>
      <c r="Z375" s="36"/>
    </row>
    <row r="376" ht="15.75" customHeight="1">
      <c r="H376" s="36"/>
      <c r="Z376" s="36"/>
    </row>
    <row r="377" ht="15.75" customHeight="1">
      <c r="H377" s="36"/>
      <c r="Z377" s="36"/>
    </row>
    <row r="378" ht="15.75" customHeight="1">
      <c r="H378" s="36"/>
      <c r="Z378" s="36"/>
    </row>
    <row r="379" ht="15.75" customHeight="1">
      <c r="H379" s="36"/>
      <c r="Z379" s="36"/>
    </row>
    <row r="380" ht="15.75" customHeight="1">
      <c r="H380" s="36"/>
      <c r="Z380" s="36"/>
    </row>
    <row r="381" ht="15.75" customHeight="1">
      <c r="H381" s="36"/>
      <c r="Z381" s="36"/>
    </row>
    <row r="382" ht="15.75" customHeight="1">
      <c r="H382" s="36"/>
      <c r="Z382" s="36"/>
    </row>
    <row r="383" ht="15.75" customHeight="1">
      <c r="H383" s="36"/>
      <c r="Z383" s="36"/>
    </row>
    <row r="384" ht="15.75" customHeight="1">
      <c r="H384" s="36"/>
      <c r="Z384" s="36"/>
    </row>
    <row r="385" ht="15.75" customHeight="1">
      <c r="H385" s="36"/>
      <c r="Z385" s="36"/>
    </row>
    <row r="386" ht="15.75" customHeight="1">
      <c r="H386" s="36"/>
      <c r="Z386" s="36"/>
    </row>
    <row r="387" ht="15.75" customHeight="1">
      <c r="H387" s="36"/>
      <c r="Z387" s="36"/>
    </row>
    <row r="388" ht="15.75" customHeight="1">
      <c r="H388" s="36"/>
      <c r="Z388" s="36"/>
    </row>
    <row r="389" ht="15.75" customHeight="1">
      <c r="H389" s="36"/>
      <c r="Z389" s="36"/>
    </row>
    <row r="390" ht="15.75" customHeight="1">
      <c r="H390" s="36"/>
      <c r="Z390" s="36"/>
    </row>
    <row r="391" ht="15.75" customHeight="1">
      <c r="H391" s="36"/>
      <c r="Z391" s="36"/>
    </row>
    <row r="392" ht="15.75" customHeight="1">
      <c r="H392" s="36"/>
      <c r="Z392" s="36"/>
    </row>
    <row r="393" ht="15.75" customHeight="1">
      <c r="H393" s="36"/>
      <c r="Z393" s="36"/>
    </row>
    <row r="394" ht="15.75" customHeight="1">
      <c r="H394" s="36"/>
      <c r="Z394" s="36"/>
    </row>
    <row r="395" ht="15.75" customHeight="1">
      <c r="H395" s="36"/>
      <c r="Z395" s="36"/>
    </row>
    <row r="396" ht="15.75" customHeight="1">
      <c r="H396" s="36"/>
      <c r="Z396" s="36"/>
    </row>
    <row r="397" ht="15.75" customHeight="1">
      <c r="H397" s="36"/>
      <c r="Z397" s="36"/>
    </row>
    <row r="398" ht="15.75" customHeight="1">
      <c r="H398" s="36"/>
      <c r="Z398" s="36"/>
    </row>
    <row r="399" ht="15.75" customHeight="1">
      <c r="H399" s="36"/>
      <c r="Z399" s="36"/>
    </row>
    <row r="400" ht="15.75" customHeight="1">
      <c r="H400" s="36"/>
      <c r="Z400" s="36"/>
    </row>
    <row r="401" ht="15.75" customHeight="1">
      <c r="H401" s="36"/>
      <c r="Z401" s="36"/>
    </row>
    <row r="402" ht="15.75" customHeight="1">
      <c r="H402" s="36"/>
      <c r="Z402" s="36"/>
    </row>
    <row r="403" ht="15.75" customHeight="1">
      <c r="H403" s="36"/>
      <c r="Z403" s="36"/>
    </row>
    <row r="404" ht="15.75" customHeight="1">
      <c r="H404" s="36"/>
      <c r="Z404" s="36"/>
    </row>
    <row r="405" ht="15.75" customHeight="1">
      <c r="H405" s="36"/>
      <c r="Z405" s="36"/>
    </row>
    <row r="406" ht="15.75" customHeight="1">
      <c r="H406" s="36"/>
      <c r="Z406" s="36"/>
    </row>
    <row r="407" ht="15.75" customHeight="1">
      <c r="H407" s="36"/>
      <c r="Z407" s="36"/>
    </row>
    <row r="408" ht="15.75" customHeight="1">
      <c r="H408" s="36"/>
      <c r="Z408" s="36"/>
    </row>
    <row r="409" ht="15.75" customHeight="1">
      <c r="H409" s="36"/>
      <c r="Z409" s="36"/>
    </row>
    <row r="410" ht="15.75" customHeight="1">
      <c r="H410" s="36"/>
      <c r="Z410" s="36"/>
    </row>
    <row r="411" ht="15.75" customHeight="1">
      <c r="H411" s="36"/>
      <c r="Z411" s="36"/>
    </row>
    <row r="412" ht="15.75" customHeight="1">
      <c r="H412" s="36"/>
      <c r="Z412" s="36"/>
    </row>
    <row r="413" ht="15.75" customHeight="1">
      <c r="H413" s="36"/>
      <c r="Z413" s="36"/>
    </row>
    <row r="414" ht="15.75" customHeight="1">
      <c r="H414" s="36"/>
      <c r="Z414" s="36"/>
    </row>
    <row r="415" ht="15.75" customHeight="1">
      <c r="H415" s="36"/>
      <c r="Z415" s="36"/>
    </row>
    <row r="416" ht="15.75" customHeight="1">
      <c r="H416" s="36"/>
      <c r="Z416" s="36"/>
    </row>
    <row r="417" ht="15.75" customHeight="1">
      <c r="H417" s="36"/>
      <c r="Z417" s="36"/>
    </row>
    <row r="418" ht="15.75" customHeight="1">
      <c r="H418" s="36"/>
      <c r="Z418" s="36"/>
    </row>
    <row r="419" ht="15.75" customHeight="1">
      <c r="H419" s="36"/>
      <c r="Z419" s="36"/>
    </row>
    <row r="420" ht="15.75" customHeight="1">
      <c r="H420" s="36"/>
      <c r="Z420" s="36"/>
    </row>
    <row r="421" ht="15.75" customHeight="1">
      <c r="H421" s="36"/>
      <c r="Z421" s="36"/>
    </row>
    <row r="422" ht="15.75" customHeight="1">
      <c r="H422" s="36"/>
      <c r="Z422" s="36"/>
    </row>
    <row r="423" ht="15.75" customHeight="1">
      <c r="H423" s="36"/>
      <c r="Z423" s="36"/>
    </row>
    <row r="424" ht="15.75" customHeight="1">
      <c r="H424" s="36"/>
      <c r="Z424" s="36"/>
    </row>
    <row r="425" ht="15.75" customHeight="1">
      <c r="H425" s="36"/>
      <c r="Z425" s="36"/>
    </row>
    <row r="426" ht="15.75" customHeight="1">
      <c r="H426" s="36"/>
      <c r="Z426" s="36"/>
    </row>
    <row r="427" ht="15.75" customHeight="1">
      <c r="H427" s="36"/>
      <c r="Z427" s="36"/>
    </row>
    <row r="428" ht="15.75" customHeight="1">
      <c r="H428" s="36"/>
      <c r="Z428" s="36"/>
    </row>
    <row r="429" ht="15.75" customHeight="1">
      <c r="H429" s="36"/>
      <c r="Z429" s="36"/>
    </row>
    <row r="430" ht="15.75" customHeight="1">
      <c r="H430" s="36"/>
      <c r="Z430" s="36"/>
    </row>
    <row r="431" ht="15.75" customHeight="1">
      <c r="H431" s="36"/>
      <c r="Z431" s="36"/>
    </row>
    <row r="432" ht="15.75" customHeight="1">
      <c r="H432" s="36"/>
      <c r="Z432" s="36"/>
    </row>
    <row r="433" ht="15.75" customHeight="1">
      <c r="H433" s="36"/>
      <c r="Z433" s="36"/>
    </row>
    <row r="434" ht="15.75" customHeight="1">
      <c r="H434" s="36"/>
      <c r="Z434" s="36"/>
    </row>
    <row r="435" ht="15.75" customHeight="1">
      <c r="H435" s="36"/>
      <c r="Z435" s="36"/>
    </row>
    <row r="436" ht="15.75" customHeight="1">
      <c r="H436" s="36"/>
      <c r="Z436" s="36"/>
    </row>
    <row r="437" ht="15.75" customHeight="1">
      <c r="H437" s="36"/>
      <c r="Z437" s="36"/>
    </row>
    <row r="438" ht="15.75" customHeight="1">
      <c r="H438" s="36"/>
      <c r="Z438" s="36"/>
    </row>
    <row r="439" ht="15.75" customHeight="1">
      <c r="H439" s="36"/>
      <c r="Z439" s="36"/>
    </row>
    <row r="440" ht="15.75" customHeight="1">
      <c r="H440" s="36"/>
      <c r="Z440" s="36"/>
    </row>
    <row r="441" ht="15.75" customHeight="1">
      <c r="H441" s="36"/>
      <c r="Z441" s="36"/>
    </row>
    <row r="442" ht="15.75" customHeight="1">
      <c r="H442" s="36"/>
      <c r="Z442" s="36"/>
    </row>
    <row r="443" ht="15.75" customHeight="1">
      <c r="H443" s="36"/>
      <c r="Z443" s="36"/>
    </row>
    <row r="444" ht="15.75" customHeight="1">
      <c r="H444" s="36"/>
      <c r="Z444" s="36"/>
    </row>
    <row r="445" ht="15.75" customHeight="1">
      <c r="H445" s="36"/>
      <c r="Z445" s="36"/>
    </row>
    <row r="446" ht="15.75" customHeight="1">
      <c r="H446" s="36"/>
      <c r="Z446" s="36"/>
    </row>
    <row r="447" ht="15.75" customHeight="1">
      <c r="H447" s="36"/>
      <c r="Z447" s="36"/>
    </row>
    <row r="448" ht="15.75" customHeight="1">
      <c r="H448" s="36"/>
      <c r="Z448" s="36"/>
    </row>
    <row r="449" ht="15.75" customHeight="1">
      <c r="H449" s="36"/>
      <c r="Z449" s="36"/>
    </row>
    <row r="450" ht="15.75" customHeight="1">
      <c r="H450" s="36"/>
      <c r="Z450" s="36"/>
    </row>
    <row r="451" ht="15.75" customHeight="1">
      <c r="H451" s="36"/>
      <c r="Z451" s="36"/>
    </row>
    <row r="452" ht="15.75" customHeight="1">
      <c r="H452" s="36"/>
      <c r="Z452" s="36"/>
    </row>
    <row r="453" ht="15.75" customHeight="1">
      <c r="H453" s="36"/>
      <c r="Z453" s="36"/>
    </row>
    <row r="454" ht="15.75" customHeight="1">
      <c r="H454" s="36"/>
      <c r="Z454" s="36"/>
    </row>
    <row r="455" ht="15.75" customHeight="1">
      <c r="H455" s="36"/>
      <c r="Z455" s="36"/>
    </row>
    <row r="456" ht="15.75" customHeight="1">
      <c r="H456" s="36"/>
      <c r="Z456" s="36"/>
    </row>
    <row r="457" ht="15.75" customHeight="1">
      <c r="H457" s="36"/>
      <c r="Z457" s="36"/>
    </row>
    <row r="458" ht="15.75" customHeight="1">
      <c r="H458" s="36"/>
      <c r="Z458" s="36"/>
    </row>
    <row r="459" ht="15.75" customHeight="1">
      <c r="H459" s="36"/>
      <c r="Z459" s="36"/>
    </row>
    <row r="460" ht="15.75" customHeight="1">
      <c r="H460" s="36"/>
      <c r="Z460" s="36"/>
    </row>
    <row r="461" ht="15.75" customHeight="1">
      <c r="H461" s="36"/>
      <c r="Z461" s="36"/>
    </row>
    <row r="462" ht="15.75" customHeight="1">
      <c r="H462" s="36"/>
      <c r="Z462" s="36"/>
    </row>
    <row r="463" ht="15.75" customHeight="1">
      <c r="H463" s="36"/>
      <c r="Z463" s="36"/>
    </row>
    <row r="464" ht="15.75" customHeight="1">
      <c r="H464" s="36"/>
      <c r="Z464" s="36"/>
    </row>
    <row r="465" ht="15.75" customHeight="1">
      <c r="H465" s="36"/>
      <c r="Z465" s="36"/>
    </row>
    <row r="466" ht="15.75" customHeight="1">
      <c r="H466" s="36"/>
      <c r="Z466" s="36"/>
    </row>
    <row r="467" ht="15.75" customHeight="1">
      <c r="H467" s="36"/>
      <c r="Z467" s="36"/>
    </row>
    <row r="468" ht="15.75" customHeight="1">
      <c r="H468" s="36"/>
      <c r="Z468" s="36"/>
    </row>
    <row r="469" ht="15.75" customHeight="1">
      <c r="H469" s="36"/>
      <c r="Z469" s="36"/>
    </row>
    <row r="470" ht="15.75" customHeight="1">
      <c r="H470" s="36"/>
      <c r="Z470" s="36"/>
    </row>
    <row r="471" ht="15.75" customHeight="1">
      <c r="H471" s="36"/>
      <c r="Z471" s="36"/>
    </row>
    <row r="472" ht="15.75" customHeight="1">
      <c r="H472" s="36"/>
      <c r="Z472" s="36"/>
    </row>
    <row r="473" ht="15.75" customHeight="1">
      <c r="H473" s="36"/>
      <c r="Z473" s="36"/>
    </row>
    <row r="474" ht="15.75" customHeight="1">
      <c r="H474" s="36"/>
      <c r="Z474" s="36"/>
    </row>
    <row r="475" ht="15.75" customHeight="1">
      <c r="H475" s="36"/>
      <c r="Z475" s="36"/>
    </row>
    <row r="476" ht="15.75" customHeight="1">
      <c r="H476" s="36"/>
      <c r="Z476" s="36"/>
    </row>
    <row r="477" ht="15.75" customHeight="1">
      <c r="H477" s="36"/>
      <c r="Z477" s="36"/>
    </row>
    <row r="478" ht="15.75" customHeight="1">
      <c r="H478" s="36"/>
      <c r="Z478" s="36"/>
    </row>
    <row r="479" ht="15.75" customHeight="1">
      <c r="H479" s="36"/>
      <c r="Z479" s="36"/>
    </row>
    <row r="480" ht="15.75" customHeight="1">
      <c r="H480" s="36"/>
      <c r="Z480" s="36"/>
    </row>
    <row r="481" ht="15.75" customHeight="1">
      <c r="H481" s="36"/>
      <c r="Z481" s="36"/>
    </row>
    <row r="482" ht="15.75" customHeight="1">
      <c r="H482" s="36"/>
      <c r="Z482" s="36"/>
    </row>
    <row r="483" ht="15.75" customHeight="1">
      <c r="H483" s="36"/>
      <c r="Z483" s="36"/>
    </row>
    <row r="484" ht="15.75" customHeight="1">
      <c r="H484" s="36"/>
      <c r="Z484" s="36"/>
    </row>
    <row r="485" ht="15.75" customHeight="1">
      <c r="H485" s="36"/>
      <c r="Z485" s="36"/>
    </row>
    <row r="486" ht="15.75" customHeight="1">
      <c r="H486" s="36"/>
      <c r="Z486" s="36"/>
    </row>
    <row r="487" ht="15.75" customHeight="1">
      <c r="H487" s="36"/>
      <c r="Z487" s="36"/>
    </row>
    <row r="488" ht="15.75" customHeight="1">
      <c r="H488" s="36"/>
      <c r="Z488" s="36"/>
    </row>
    <row r="489" ht="15.75" customHeight="1">
      <c r="H489" s="36"/>
      <c r="Z489" s="36"/>
    </row>
    <row r="490" ht="15.75" customHeight="1">
      <c r="H490" s="36"/>
      <c r="Z490" s="36"/>
    </row>
    <row r="491" ht="15.75" customHeight="1">
      <c r="H491" s="36"/>
      <c r="Z491" s="36"/>
    </row>
    <row r="492" ht="15.75" customHeight="1">
      <c r="H492" s="36"/>
      <c r="Z492" s="36"/>
    </row>
    <row r="493" ht="15.75" customHeight="1">
      <c r="H493" s="36"/>
      <c r="Z493" s="36"/>
    </row>
    <row r="494" ht="15.75" customHeight="1">
      <c r="H494" s="36"/>
      <c r="Z494" s="36"/>
    </row>
    <row r="495" ht="15.75" customHeight="1">
      <c r="H495" s="36"/>
      <c r="Z495" s="36"/>
    </row>
    <row r="496" ht="15.75" customHeight="1">
      <c r="H496" s="36"/>
      <c r="Z496" s="36"/>
    </row>
    <row r="497" ht="15.75" customHeight="1">
      <c r="H497" s="36"/>
      <c r="Z497" s="36"/>
    </row>
    <row r="498" ht="15.75" customHeight="1">
      <c r="H498" s="36"/>
      <c r="Z498" s="36"/>
    </row>
    <row r="499" ht="15.75" customHeight="1">
      <c r="H499" s="36"/>
      <c r="Z499" s="36"/>
    </row>
    <row r="500" ht="15.75" customHeight="1">
      <c r="H500" s="36"/>
      <c r="Z500" s="36"/>
    </row>
    <row r="501" ht="15.75" customHeight="1">
      <c r="H501" s="36"/>
      <c r="Z501" s="36"/>
    </row>
    <row r="502" ht="15.75" customHeight="1">
      <c r="H502" s="36"/>
      <c r="Z502" s="36"/>
    </row>
    <row r="503" ht="15.75" customHeight="1">
      <c r="H503" s="36"/>
      <c r="Z503" s="36"/>
    </row>
    <row r="504" ht="15.75" customHeight="1">
      <c r="H504" s="36"/>
      <c r="Z504" s="36"/>
    </row>
    <row r="505" ht="15.75" customHeight="1">
      <c r="H505" s="36"/>
      <c r="Z505" s="36"/>
    </row>
    <row r="506" ht="15.75" customHeight="1">
      <c r="H506" s="36"/>
      <c r="Z506" s="36"/>
    </row>
    <row r="507" ht="15.75" customHeight="1">
      <c r="H507" s="36"/>
      <c r="Z507" s="36"/>
    </row>
    <row r="508" ht="15.75" customHeight="1">
      <c r="H508" s="36"/>
      <c r="Z508" s="36"/>
    </row>
    <row r="509" ht="15.75" customHeight="1">
      <c r="H509" s="36"/>
      <c r="Z509" s="36"/>
    </row>
    <row r="510" ht="15.75" customHeight="1">
      <c r="H510" s="36"/>
      <c r="Z510" s="36"/>
    </row>
    <row r="511" ht="15.75" customHeight="1">
      <c r="H511" s="36"/>
      <c r="Z511" s="36"/>
    </row>
    <row r="512" ht="15.75" customHeight="1">
      <c r="H512" s="36"/>
      <c r="Z512" s="36"/>
    </row>
    <row r="513" ht="15.75" customHeight="1">
      <c r="H513" s="36"/>
      <c r="Z513" s="36"/>
    </row>
    <row r="514" ht="15.75" customHeight="1">
      <c r="H514" s="36"/>
      <c r="Z514" s="36"/>
    </row>
    <row r="515" ht="15.75" customHeight="1">
      <c r="H515" s="36"/>
      <c r="Z515" s="36"/>
    </row>
    <row r="516" ht="15.75" customHeight="1">
      <c r="H516" s="36"/>
      <c r="Z516" s="36"/>
    </row>
    <row r="517" ht="15.75" customHeight="1">
      <c r="H517" s="36"/>
      <c r="Z517" s="36"/>
    </row>
    <row r="518" ht="15.75" customHeight="1">
      <c r="H518" s="36"/>
      <c r="Z518" s="36"/>
    </row>
    <row r="519" ht="15.75" customHeight="1">
      <c r="H519" s="36"/>
      <c r="Z519" s="36"/>
    </row>
    <row r="520" ht="15.75" customHeight="1">
      <c r="H520" s="36"/>
      <c r="Z520" s="36"/>
    </row>
    <row r="521" ht="15.75" customHeight="1">
      <c r="H521" s="36"/>
      <c r="Z521" s="36"/>
    </row>
    <row r="522" ht="15.75" customHeight="1">
      <c r="H522" s="36"/>
      <c r="Z522" s="36"/>
    </row>
    <row r="523" ht="15.75" customHeight="1">
      <c r="H523" s="36"/>
      <c r="Z523" s="36"/>
    </row>
    <row r="524" ht="15.75" customHeight="1">
      <c r="H524" s="36"/>
      <c r="Z524" s="36"/>
    </row>
    <row r="525" ht="15.75" customHeight="1">
      <c r="H525" s="36"/>
      <c r="Z525" s="36"/>
    </row>
    <row r="526" ht="15.75" customHeight="1">
      <c r="H526" s="36"/>
      <c r="Z526" s="36"/>
    </row>
    <row r="527" ht="15.75" customHeight="1">
      <c r="H527" s="36"/>
      <c r="Z527" s="36"/>
    </row>
    <row r="528" ht="15.75" customHeight="1">
      <c r="H528" s="36"/>
      <c r="Z528" s="36"/>
    </row>
    <row r="529" ht="15.75" customHeight="1">
      <c r="H529" s="36"/>
      <c r="Z529" s="36"/>
    </row>
    <row r="530" ht="15.75" customHeight="1">
      <c r="H530" s="36"/>
      <c r="Z530" s="36"/>
    </row>
    <row r="531" ht="15.75" customHeight="1">
      <c r="H531" s="36"/>
      <c r="Z531" s="36"/>
    </row>
    <row r="532" ht="15.75" customHeight="1">
      <c r="H532" s="36"/>
      <c r="Z532" s="36"/>
    </row>
    <row r="533" ht="15.75" customHeight="1">
      <c r="H533" s="36"/>
      <c r="Z533" s="36"/>
    </row>
    <row r="534" ht="15.75" customHeight="1">
      <c r="H534" s="36"/>
      <c r="Z534" s="36"/>
    </row>
    <row r="535" ht="15.75" customHeight="1">
      <c r="H535" s="36"/>
      <c r="Z535" s="36"/>
    </row>
    <row r="536" ht="15.75" customHeight="1">
      <c r="H536" s="36"/>
      <c r="Z536" s="36"/>
    </row>
    <row r="537" ht="15.75" customHeight="1">
      <c r="H537" s="36"/>
      <c r="Z537" s="36"/>
    </row>
    <row r="538" ht="15.75" customHeight="1">
      <c r="H538" s="36"/>
      <c r="Z538" s="36"/>
    </row>
    <row r="539" ht="15.75" customHeight="1">
      <c r="H539" s="36"/>
      <c r="Z539" s="36"/>
    </row>
    <row r="540" ht="15.75" customHeight="1">
      <c r="H540" s="36"/>
      <c r="Z540" s="36"/>
    </row>
    <row r="541" ht="15.75" customHeight="1">
      <c r="H541" s="36"/>
      <c r="Z541" s="36"/>
    </row>
    <row r="542" ht="15.75" customHeight="1">
      <c r="H542" s="36"/>
      <c r="Z542" s="36"/>
    </row>
    <row r="543" ht="15.75" customHeight="1">
      <c r="H543" s="36"/>
      <c r="Z543" s="36"/>
    </row>
    <row r="544" ht="15.75" customHeight="1">
      <c r="H544" s="36"/>
      <c r="Z544" s="36"/>
    </row>
    <row r="545" ht="15.75" customHeight="1">
      <c r="H545" s="36"/>
      <c r="Z545" s="36"/>
    </row>
    <row r="546" ht="15.75" customHeight="1">
      <c r="H546" s="36"/>
      <c r="Z546" s="36"/>
    </row>
    <row r="547" ht="15.75" customHeight="1">
      <c r="H547" s="36"/>
      <c r="Z547" s="36"/>
    </row>
    <row r="548" ht="15.75" customHeight="1">
      <c r="H548" s="36"/>
      <c r="Z548" s="36"/>
    </row>
    <row r="549" ht="15.75" customHeight="1">
      <c r="H549" s="36"/>
      <c r="Z549" s="36"/>
    </row>
    <row r="550" ht="15.75" customHeight="1">
      <c r="H550" s="36"/>
      <c r="Z550" s="36"/>
    </row>
    <row r="551" ht="15.75" customHeight="1">
      <c r="H551" s="36"/>
      <c r="Z551" s="36"/>
    </row>
    <row r="552" ht="15.75" customHeight="1">
      <c r="H552" s="36"/>
      <c r="Z552" s="36"/>
    </row>
    <row r="553" ht="15.75" customHeight="1">
      <c r="H553" s="36"/>
      <c r="Z553" s="36"/>
    </row>
    <row r="554" ht="15.75" customHeight="1">
      <c r="H554" s="36"/>
      <c r="Z554" s="36"/>
    </row>
    <row r="555" ht="15.75" customHeight="1">
      <c r="H555" s="36"/>
      <c r="Z555" s="36"/>
    </row>
    <row r="556" ht="15.75" customHeight="1">
      <c r="H556" s="36"/>
      <c r="Z556" s="36"/>
    </row>
    <row r="557" ht="15.75" customHeight="1">
      <c r="H557" s="36"/>
      <c r="Z557" s="36"/>
    </row>
    <row r="558" ht="15.75" customHeight="1">
      <c r="H558" s="36"/>
      <c r="Z558" s="36"/>
    </row>
    <row r="559" ht="15.75" customHeight="1">
      <c r="H559" s="36"/>
      <c r="Z559" s="36"/>
    </row>
    <row r="560" ht="15.75" customHeight="1">
      <c r="H560" s="36"/>
      <c r="Z560" s="36"/>
    </row>
    <row r="561" ht="15.75" customHeight="1">
      <c r="H561" s="36"/>
      <c r="Z561" s="36"/>
    </row>
    <row r="562" ht="15.75" customHeight="1">
      <c r="H562" s="36"/>
      <c r="Z562" s="36"/>
    </row>
    <row r="563" ht="15.75" customHeight="1">
      <c r="H563" s="36"/>
      <c r="Z563" s="36"/>
    </row>
    <row r="564" ht="15.75" customHeight="1">
      <c r="H564" s="36"/>
      <c r="Z564" s="36"/>
    </row>
    <row r="565" ht="15.75" customHeight="1">
      <c r="H565" s="36"/>
      <c r="Z565" s="36"/>
    </row>
    <row r="566" ht="15.75" customHeight="1">
      <c r="H566" s="36"/>
      <c r="Z566" s="36"/>
    </row>
    <row r="567" ht="15.75" customHeight="1">
      <c r="H567" s="36"/>
      <c r="Z567" s="36"/>
    </row>
    <row r="568" ht="15.75" customHeight="1">
      <c r="H568" s="36"/>
      <c r="Z568" s="36"/>
    </row>
    <row r="569" ht="15.75" customHeight="1">
      <c r="H569" s="36"/>
      <c r="Z569" s="36"/>
    </row>
    <row r="570" ht="15.75" customHeight="1">
      <c r="H570" s="36"/>
      <c r="Z570" s="36"/>
    </row>
    <row r="571" ht="15.75" customHeight="1">
      <c r="H571" s="36"/>
      <c r="Z571" s="36"/>
    </row>
    <row r="572" ht="15.75" customHeight="1">
      <c r="H572" s="36"/>
      <c r="Z572" s="36"/>
    </row>
    <row r="573" ht="15.75" customHeight="1">
      <c r="H573" s="36"/>
      <c r="Z573" s="36"/>
    </row>
    <row r="574" ht="15.75" customHeight="1">
      <c r="H574" s="36"/>
      <c r="Z574" s="36"/>
    </row>
    <row r="575" ht="15.75" customHeight="1">
      <c r="H575" s="36"/>
      <c r="Z575" s="36"/>
    </row>
    <row r="576" ht="15.75" customHeight="1">
      <c r="H576" s="36"/>
      <c r="Z576" s="36"/>
    </row>
    <row r="577" ht="15.75" customHeight="1">
      <c r="H577" s="36"/>
      <c r="Z577" s="36"/>
    </row>
    <row r="578" ht="15.75" customHeight="1">
      <c r="H578" s="36"/>
      <c r="Z578" s="36"/>
    </row>
    <row r="579" ht="15.75" customHeight="1">
      <c r="H579" s="36"/>
      <c r="Z579" s="36"/>
    </row>
    <row r="580" ht="15.75" customHeight="1">
      <c r="H580" s="36"/>
      <c r="Z580" s="36"/>
    </row>
    <row r="581" ht="15.75" customHeight="1">
      <c r="H581" s="36"/>
      <c r="Z581" s="36"/>
    </row>
    <row r="582" ht="15.75" customHeight="1">
      <c r="H582" s="36"/>
      <c r="Z582" s="36"/>
    </row>
    <row r="583" ht="15.75" customHeight="1">
      <c r="H583" s="36"/>
      <c r="Z583" s="36"/>
    </row>
    <row r="584" ht="15.75" customHeight="1">
      <c r="H584" s="36"/>
      <c r="Z584" s="36"/>
    </row>
    <row r="585" ht="15.75" customHeight="1">
      <c r="H585" s="36"/>
      <c r="Z585" s="36"/>
    </row>
    <row r="586" ht="15.75" customHeight="1">
      <c r="H586" s="36"/>
      <c r="Z586" s="36"/>
    </row>
    <row r="587" ht="15.75" customHeight="1">
      <c r="H587" s="36"/>
      <c r="Z587" s="36"/>
    </row>
    <row r="588" ht="15.75" customHeight="1">
      <c r="H588" s="36"/>
      <c r="Z588" s="36"/>
    </row>
    <row r="589" ht="15.75" customHeight="1">
      <c r="H589" s="36"/>
      <c r="Z589" s="36"/>
    </row>
    <row r="590" ht="15.75" customHeight="1">
      <c r="H590" s="36"/>
      <c r="Z590" s="36"/>
    </row>
    <row r="591" ht="15.75" customHeight="1">
      <c r="H591" s="36"/>
      <c r="Z591" s="36"/>
    </row>
    <row r="592" ht="15.75" customHeight="1">
      <c r="H592" s="36"/>
      <c r="Z592" s="36"/>
    </row>
    <row r="593" ht="15.75" customHeight="1">
      <c r="H593" s="36"/>
      <c r="Z593" s="36"/>
    </row>
    <row r="594" ht="15.75" customHeight="1">
      <c r="H594" s="36"/>
      <c r="Z594" s="36"/>
    </row>
    <row r="595" ht="15.75" customHeight="1">
      <c r="H595" s="36"/>
      <c r="Z595" s="36"/>
    </row>
    <row r="596" ht="15.75" customHeight="1">
      <c r="H596" s="36"/>
      <c r="Z596" s="36"/>
    </row>
    <row r="597" ht="15.75" customHeight="1">
      <c r="H597" s="36"/>
      <c r="Z597" s="36"/>
    </row>
    <row r="598" ht="15.75" customHeight="1">
      <c r="H598" s="36"/>
      <c r="Z598" s="36"/>
    </row>
    <row r="599" ht="15.75" customHeight="1">
      <c r="H599" s="36"/>
      <c r="Z599" s="36"/>
    </row>
    <row r="600" ht="15.75" customHeight="1">
      <c r="H600" s="36"/>
      <c r="Z600" s="36"/>
    </row>
    <row r="601" ht="15.75" customHeight="1">
      <c r="H601" s="36"/>
      <c r="Z601" s="36"/>
    </row>
    <row r="602" ht="15.75" customHeight="1">
      <c r="H602" s="36"/>
      <c r="Z602" s="36"/>
    </row>
    <row r="603" ht="15.75" customHeight="1">
      <c r="H603" s="36"/>
      <c r="Z603" s="36"/>
    </row>
    <row r="604" ht="15.75" customHeight="1">
      <c r="H604" s="36"/>
      <c r="Z604" s="36"/>
    </row>
    <row r="605" ht="15.75" customHeight="1">
      <c r="H605" s="36"/>
      <c r="Z605" s="36"/>
    </row>
    <row r="606" ht="15.75" customHeight="1">
      <c r="H606" s="36"/>
      <c r="Z606" s="36"/>
    </row>
    <row r="607" ht="15.75" customHeight="1">
      <c r="H607" s="36"/>
      <c r="Z607" s="36"/>
    </row>
    <row r="608" ht="15.75" customHeight="1">
      <c r="H608" s="36"/>
      <c r="Z608" s="36"/>
    </row>
    <row r="609" ht="15.75" customHeight="1">
      <c r="H609" s="36"/>
      <c r="Z609" s="36"/>
    </row>
    <row r="610" ht="15.75" customHeight="1">
      <c r="H610" s="36"/>
      <c r="Z610" s="36"/>
    </row>
    <row r="611" ht="15.75" customHeight="1">
      <c r="H611" s="36"/>
      <c r="Z611" s="36"/>
    </row>
    <row r="612" ht="15.75" customHeight="1">
      <c r="H612" s="36"/>
      <c r="Z612" s="36"/>
    </row>
    <row r="613" ht="15.75" customHeight="1">
      <c r="H613" s="36"/>
      <c r="Z613" s="36"/>
    </row>
    <row r="614" ht="15.75" customHeight="1">
      <c r="H614" s="36"/>
      <c r="Z614" s="36"/>
    </row>
    <row r="615" ht="15.75" customHeight="1">
      <c r="H615" s="36"/>
      <c r="Z615" s="36"/>
    </row>
    <row r="616" ht="15.75" customHeight="1">
      <c r="H616" s="36"/>
      <c r="Z616" s="36"/>
    </row>
    <row r="617" ht="15.75" customHeight="1">
      <c r="H617" s="36"/>
      <c r="Z617" s="36"/>
    </row>
    <row r="618" ht="15.75" customHeight="1">
      <c r="H618" s="36"/>
      <c r="Z618" s="36"/>
    </row>
    <row r="619" ht="15.75" customHeight="1">
      <c r="H619" s="36"/>
      <c r="Z619" s="36"/>
    </row>
    <row r="620" ht="15.75" customHeight="1">
      <c r="H620" s="36"/>
      <c r="Z620" s="36"/>
    </row>
    <row r="621" ht="15.75" customHeight="1">
      <c r="H621" s="36"/>
      <c r="Z621" s="36"/>
    </row>
    <row r="622" ht="15.75" customHeight="1">
      <c r="H622" s="36"/>
      <c r="Z622" s="36"/>
    </row>
    <row r="623" ht="15.75" customHeight="1">
      <c r="H623" s="36"/>
      <c r="Z623" s="36"/>
    </row>
    <row r="624" ht="15.75" customHeight="1">
      <c r="H624" s="36"/>
      <c r="Z624" s="36"/>
    </row>
    <row r="625" ht="15.75" customHeight="1">
      <c r="H625" s="36"/>
      <c r="Z625" s="36"/>
    </row>
    <row r="626" ht="15.75" customHeight="1">
      <c r="H626" s="36"/>
      <c r="Z626" s="36"/>
    </row>
    <row r="627" ht="15.75" customHeight="1">
      <c r="H627" s="36"/>
      <c r="Z627" s="36"/>
    </row>
    <row r="628" ht="15.75" customHeight="1">
      <c r="H628" s="36"/>
      <c r="Z628" s="36"/>
    </row>
    <row r="629" ht="15.75" customHeight="1">
      <c r="H629" s="36"/>
      <c r="Z629" s="36"/>
    </row>
    <row r="630" ht="15.75" customHeight="1">
      <c r="H630" s="36"/>
      <c r="Z630" s="36"/>
    </row>
    <row r="631" ht="15.75" customHeight="1">
      <c r="H631" s="36"/>
      <c r="Z631" s="36"/>
    </row>
    <row r="632" ht="15.75" customHeight="1">
      <c r="H632" s="36"/>
      <c r="Z632" s="36"/>
    </row>
    <row r="633" ht="15.75" customHeight="1">
      <c r="H633" s="36"/>
      <c r="Z633" s="36"/>
    </row>
    <row r="634" ht="15.75" customHeight="1">
      <c r="H634" s="36"/>
      <c r="Z634" s="36"/>
    </row>
    <row r="635" ht="15.75" customHeight="1">
      <c r="H635" s="36"/>
      <c r="Z635" s="36"/>
    </row>
    <row r="636" ht="15.75" customHeight="1">
      <c r="H636" s="36"/>
      <c r="Z636" s="36"/>
    </row>
    <row r="637" ht="15.75" customHeight="1">
      <c r="H637" s="36"/>
      <c r="Z637" s="36"/>
    </row>
    <row r="638" ht="15.75" customHeight="1">
      <c r="H638" s="36"/>
      <c r="Z638" s="36"/>
    </row>
    <row r="639" ht="15.75" customHeight="1">
      <c r="H639" s="36"/>
      <c r="Z639" s="36"/>
    </row>
    <row r="640" ht="15.75" customHeight="1">
      <c r="H640" s="36"/>
      <c r="Z640" s="36"/>
    </row>
    <row r="641" ht="15.75" customHeight="1">
      <c r="H641" s="36"/>
      <c r="Z641" s="36"/>
    </row>
    <row r="642" ht="15.75" customHeight="1">
      <c r="H642" s="36"/>
      <c r="Z642" s="36"/>
    </row>
    <row r="643" ht="15.75" customHeight="1">
      <c r="H643" s="36"/>
      <c r="Z643" s="36"/>
    </row>
    <row r="644" ht="15.75" customHeight="1">
      <c r="H644" s="36"/>
      <c r="Z644" s="36"/>
    </row>
    <row r="645" ht="15.75" customHeight="1">
      <c r="H645" s="36"/>
      <c r="Z645" s="36"/>
    </row>
    <row r="646" ht="15.75" customHeight="1">
      <c r="H646" s="36"/>
      <c r="Z646" s="36"/>
    </row>
    <row r="647" ht="15.75" customHeight="1">
      <c r="H647" s="36"/>
      <c r="Z647" s="36"/>
    </row>
    <row r="648" ht="15.75" customHeight="1">
      <c r="H648" s="36"/>
      <c r="Z648" s="36"/>
    </row>
    <row r="649" ht="15.75" customHeight="1">
      <c r="H649" s="36"/>
      <c r="Z649" s="36"/>
    </row>
    <row r="650" ht="15.75" customHeight="1">
      <c r="H650" s="36"/>
      <c r="Z650" s="36"/>
    </row>
    <row r="651" ht="15.75" customHeight="1">
      <c r="H651" s="36"/>
      <c r="Z651" s="36"/>
    </row>
    <row r="652" ht="15.75" customHeight="1">
      <c r="H652" s="36"/>
      <c r="Z652" s="36"/>
    </row>
    <row r="653" ht="15.75" customHeight="1">
      <c r="H653" s="36"/>
      <c r="Z653" s="36"/>
    </row>
    <row r="654" ht="15.75" customHeight="1">
      <c r="H654" s="36"/>
      <c r="Z654" s="36"/>
    </row>
    <row r="655" ht="15.75" customHeight="1">
      <c r="H655" s="36"/>
      <c r="Z655" s="36"/>
    </row>
    <row r="656" ht="15.75" customHeight="1">
      <c r="H656" s="36"/>
      <c r="Z656" s="36"/>
    </row>
    <row r="657" ht="15.75" customHeight="1">
      <c r="H657" s="36"/>
      <c r="Z657" s="36"/>
    </row>
    <row r="658" ht="15.75" customHeight="1">
      <c r="H658" s="36"/>
      <c r="Z658" s="36"/>
    </row>
    <row r="659" ht="15.75" customHeight="1">
      <c r="H659" s="36"/>
      <c r="Z659" s="36"/>
    </row>
    <row r="660" ht="15.75" customHeight="1">
      <c r="H660" s="36"/>
      <c r="Z660" s="36"/>
    </row>
    <row r="661" ht="15.75" customHeight="1">
      <c r="H661" s="36"/>
      <c r="Z661" s="36"/>
    </row>
    <row r="662" ht="15.75" customHeight="1">
      <c r="H662" s="36"/>
      <c r="Z662" s="36"/>
    </row>
    <row r="663" ht="15.75" customHeight="1">
      <c r="H663" s="36"/>
      <c r="Z663" s="36"/>
    </row>
    <row r="664" ht="15.75" customHeight="1">
      <c r="H664" s="36"/>
      <c r="Z664" s="36"/>
    </row>
    <row r="665" ht="15.75" customHeight="1">
      <c r="H665" s="36"/>
      <c r="Z665" s="36"/>
    </row>
    <row r="666" ht="15.75" customHeight="1">
      <c r="H666" s="36"/>
      <c r="Z666" s="36"/>
    </row>
    <row r="667" ht="15.75" customHeight="1">
      <c r="H667" s="36"/>
      <c r="Z667" s="36"/>
    </row>
    <row r="668" ht="15.75" customHeight="1">
      <c r="H668" s="36"/>
      <c r="Z668" s="36"/>
    </row>
    <row r="669" ht="15.75" customHeight="1">
      <c r="H669" s="36"/>
      <c r="Z669" s="36"/>
    </row>
    <row r="670" ht="15.75" customHeight="1">
      <c r="H670" s="36"/>
      <c r="Z670" s="36"/>
    </row>
    <row r="671" ht="15.75" customHeight="1">
      <c r="H671" s="36"/>
      <c r="Z671" s="36"/>
    </row>
    <row r="672" ht="15.75" customHeight="1">
      <c r="H672" s="36"/>
      <c r="Z672" s="36"/>
    </row>
    <row r="673" ht="15.75" customHeight="1">
      <c r="H673" s="36"/>
      <c r="Z673" s="36"/>
    </row>
    <row r="674" ht="15.75" customHeight="1">
      <c r="H674" s="36"/>
      <c r="Z674" s="36"/>
    </row>
    <row r="675" ht="15.75" customHeight="1">
      <c r="H675" s="36"/>
      <c r="Z675" s="36"/>
    </row>
    <row r="676" ht="15.75" customHeight="1">
      <c r="H676" s="36"/>
      <c r="Z676" s="36"/>
    </row>
    <row r="677" ht="15.75" customHeight="1">
      <c r="H677" s="36"/>
      <c r="Z677" s="36"/>
    </row>
    <row r="678" ht="15.75" customHeight="1">
      <c r="H678" s="36"/>
      <c r="Z678" s="36"/>
    </row>
    <row r="679" ht="15.75" customHeight="1">
      <c r="H679" s="36"/>
      <c r="Z679" s="36"/>
    </row>
    <row r="680" ht="15.75" customHeight="1">
      <c r="H680" s="36"/>
      <c r="Z680" s="36"/>
    </row>
    <row r="681" ht="15.75" customHeight="1">
      <c r="H681" s="36"/>
      <c r="Z681" s="36"/>
    </row>
    <row r="682" ht="15.75" customHeight="1">
      <c r="H682" s="36"/>
      <c r="Z682" s="36"/>
    </row>
    <row r="683" ht="15.75" customHeight="1">
      <c r="H683" s="36"/>
      <c r="Z683" s="36"/>
    </row>
    <row r="684" ht="15.75" customHeight="1">
      <c r="H684" s="36"/>
      <c r="Z684" s="36"/>
    </row>
    <row r="685" ht="15.75" customHeight="1">
      <c r="H685" s="36"/>
      <c r="Z685" s="36"/>
    </row>
    <row r="686" ht="15.75" customHeight="1">
      <c r="H686" s="36"/>
      <c r="Z686" s="36"/>
    </row>
    <row r="687" ht="15.75" customHeight="1">
      <c r="H687" s="36"/>
      <c r="Z687" s="36"/>
    </row>
    <row r="688" ht="15.75" customHeight="1">
      <c r="H688" s="36"/>
      <c r="Z688" s="36"/>
    </row>
    <row r="689" ht="15.75" customHeight="1">
      <c r="H689" s="36"/>
      <c r="Z689" s="36"/>
    </row>
    <row r="690" ht="15.75" customHeight="1">
      <c r="H690" s="36"/>
      <c r="Z690" s="36"/>
    </row>
    <row r="691" ht="15.75" customHeight="1">
      <c r="H691" s="36"/>
      <c r="Z691" s="36"/>
    </row>
    <row r="692" ht="15.75" customHeight="1">
      <c r="H692" s="36"/>
      <c r="Z692" s="36"/>
    </row>
    <row r="693" ht="15.75" customHeight="1">
      <c r="H693" s="36"/>
      <c r="Z693" s="36"/>
    </row>
    <row r="694" ht="15.75" customHeight="1">
      <c r="H694" s="36"/>
      <c r="Z694" s="36"/>
    </row>
    <row r="695" ht="15.75" customHeight="1">
      <c r="H695" s="36"/>
      <c r="Z695" s="36"/>
    </row>
    <row r="696" ht="15.75" customHeight="1">
      <c r="H696" s="36"/>
      <c r="Z696" s="36"/>
    </row>
    <row r="697" ht="15.75" customHeight="1">
      <c r="H697" s="36"/>
      <c r="Z697" s="36"/>
    </row>
    <row r="698" ht="15.75" customHeight="1">
      <c r="H698" s="36"/>
      <c r="Z698" s="36"/>
    </row>
    <row r="699" ht="15.75" customHeight="1">
      <c r="H699" s="36"/>
      <c r="Z699" s="36"/>
    </row>
    <row r="700" ht="15.75" customHeight="1">
      <c r="H700" s="36"/>
      <c r="Z700" s="36"/>
    </row>
    <row r="701" ht="15.75" customHeight="1">
      <c r="H701" s="36"/>
      <c r="Z701" s="36"/>
    </row>
    <row r="702" ht="15.75" customHeight="1">
      <c r="H702" s="36"/>
      <c r="Z702" s="36"/>
    </row>
    <row r="703" ht="15.75" customHeight="1">
      <c r="H703" s="36"/>
      <c r="Z703" s="36"/>
    </row>
    <row r="704" ht="15.75" customHeight="1">
      <c r="H704" s="36"/>
      <c r="Z704" s="36"/>
    </row>
    <row r="705" ht="15.75" customHeight="1">
      <c r="H705" s="36"/>
      <c r="Z705" s="36"/>
    </row>
    <row r="706" ht="15.75" customHeight="1">
      <c r="H706" s="36"/>
      <c r="Z706" s="36"/>
    </row>
    <row r="707" ht="15.75" customHeight="1">
      <c r="H707" s="36"/>
      <c r="Z707" s="36"/>
    </row>
    <row r="708" ht="15.75" customHeight="1">
      <c r="H708" s="36"/>
      <c r="Z708" s="36"/>
    </row>
    <row r="709" ht="15.75" customHeight="1">
      <c r="H709" s="36"/>
      <c r="Z709" s="36"/>
    </row>
    <row r="710" ht="15.75" customHeight="1">
      <c r="H710" s="36"/>
      <c r="Z710" s="36"/>
    </row>
    <row r="711" ht="15.75" customHeight="1">
      <c r="H711" s="36"/>
      <c r="Z711" s="36"/>
    </row>
    <row r="712" ht="15.75" customHeight="1">
      <c r="H712" s="36"/>
      <c r="Z712" s="36"/>
    </row>
    <row r="713" ht="15.75" customHeight="1">
      <c r="H713" s="36"/>
      <c r="Z713" s="36"/>
    </row>
    <row r="714" ht="15.75" customHeight="1">
      <c r="H714" s="36"/>
      <c r="Z714" s="36"/>
    </row>
    <row r="715" ht="15.75" customHeight="1">
      <c r="H715" s="36"/>
      <c r="Z715" s="36"/>
    </row>
    <row r="716" ht="15.75" customHeight="1">
      <c r="H716" s="36"/>
      <c r="Z716" s="36"/>
    </row>
    <row r="717" ht="15.75" customHeight="1">
      <c r="H717" s="36"/>
      <c r="Z717" s="36"/>
    </row>
    <row r="718" ht="15.75" customHeight="1">
      <c r="H718" s="36"/>
      <c r="Z718" s="36"/>
    </row>
    <row r="719" ht="15.75" customHeight="1">
      <c r="H719" s="36"/>
      <c r="Z719" s="36"/>
    </row>
    <row r="720" ht="15.75" customHeight="1">
      <c r="H720" s="36"/>
      <c r="Z720" s="36"/>
    </row>
    <row r="721" ht="15.75" customHeight="1">
      <c r="H721" s="36"/>
      <c r="Z721" s="36"/>
    </row>
    <row r="722" ht="15.75" customHeight="1">
      <c r="H722" s="36"/>
      <c r="Z722" s="36"/>
    </row>
    <row r="723" ht="15.75" customHeight="1">
      <c r="H723" s="36"/>
      <c r="Z723" s="36"/>
    </row>
    <row r="724" ht="15.75" customHeight="1">
      <c r="H724" s="36"/>
      <c r="Z724" s="36"/>
    </row>
    <row r="725" ht="15.75" customHeight="1">
      <c r="H725" s="36"/>
      <c r="Z725" s="36"/>
    </row>
    <row r="726" ht="15.75" customHeight="1">
      <c r="H726" s="36"/>
      <c r="Z726" s="36"/>
    </row>
    <row r="727" ht="15.75" customHeight="1">
      <c r="H727" s="36"/>
      <c r="Z727" s="36"/>
    </row>
    <row r="728" ht="15.75" customHeight="1">
      <c r="H728" s="36"/>
      <c r="Z728" s="36"/>
    </row>
    <row r="729" ht="15.75" customHeight="1">
      <c r="H729" s="36"/>
      <c r="Z729" s="36"/>
    </row>
    <row r="730" ht="15.75" customHeight="1">
      <c r="H730" s="36"/>
      <c r="Z730" s="36"/>
    </row>
    <row r="731" ht="15.75" customHeight="1">
      <c r="H731" s="36"/>
      <c r="Z731" s="36"/>
    </row>
    <row r="732" ht="15.75" customHeight="1">
      <c r="H732" s="36"/>
      <c r="Z732" s="36"/>
    </row>
    <row r="733" ht="15.75" customHeight="1">
      <c r="H733" s="36"/>
      <c r="Z733" s="36"/>
    </row>
    <row r="734" ht="15.75" customHeight="1">
      <c r="H734" s="36"/>
      <c r="Z734" s="36"/>
    </row>
    <row r="735" ht="15.75" customHeight="1">
      <c r="H735" s="36"/>
      <c r="Z735" s="36"/>
    </row>
    <row r="736" ht="15.75" customHeight="1">
      <c r="H736" s="36"/>
      <c r="Z736" s="36"/>
    </row>
    <row r="737" ht="15.75" customHeight="1">
      <c r="H737" s="36"/>
      <c r="Z737" s="36"/>
    </row>
    <row r="738" ht="15.75" customHeight="1">
      <c r="H738" s="36"/>
      <c r="Z738" s="36"/>
    </row>
    <row r="739" ht="15.75" customHeight="1">
      <c r="H739" s="36"/>
      <c r="Z739" s="36"/>
    </row>
    <row r="740" ht="15.75" customHeight="1">
      <c r="H740" s="36"/>
      <c r="Z740" s="36"/>
    </row>
    <row r="741" ht="15.75" customHeight="1">
      <c r="H741" s="36"/>
      <c r="Z741" s="36"/>
    </row>
    <row r="742" ht="15.75" customHeight="1">
      <c r="H742" s="36"/>
      <c r="Z742" s="36"/>
    </row>
    <row r="743" ht="15.75" customHeight="1">
      <c r="H743" s="36"/>
      <c r="Z743" s="36"/>
    </row>
    <row r="744" ht="15.75" customHeight="1">
      <c r="H744" s="36"/>
      <c r="Z744" s="36"/>
    </row>
    <row r="745" ht="15.75" customHeight="1">
      <c r="H745" s="36"/>
      <c r="Z745" s="36"/>
    </row>
    <row r="746" ht="15.75" customHeight="1">
      <c r="H746" s="36"/>
      <c r="Z746" s="36"/>
    </row>
    <row r="747" ht="15.75" customHeight="1">
      <c r="H747" s="36"/>
      <c r="Z747" s="36"/>
    </row>
    <row r="748" ht="15.75" customHeight="1">
      <c r="H748" s="36"/>
      <c r="Z748" s="36"/>
    </row>
    <row r="749" ht="15.75" customHeight="1">
      <c r="H749" s="36"/>
      <c r="Z749" s="36"/>
    </row>
    <row r="750" ht="15.75" customHeight="1">
      <c r="H750" s="36"/>
      <c r="Z750" s="36"/>
    </row>
    <row r="751" ht="15.75" customHeight="1">
      <c r="H751" s="36"/>
      <c r="Z751" s="36"/>
    </row>
    <row r="752" ht="15.75" customHeight="1">
      <c r="H752" s="36"/>
      <c r="Z752" s="36"/>
    </row>
    <row r="753" ht="15.75" customHeight="1">
      <c r="H753" s="36"/>
      <c r="Z753" s="36"/>
    </row>
    <row r="754" ht="15.75" customHeight="1">
      <c r="H754" s="36"/>
      <c r="Z754" s="36"/>
    </row>
    <row r="755" ht="15.75" customHeight="1">
      <c r="H755" s="36"/>
      <c r="Z755" s="36"/>
    </row>
    <row r="756" ht="15.75" customHeight="1">
      <c r="H756" s="36"/>
      <c r="Z756" s="36"/>
    </row>
    <row r="757" ht="15.75" customHeight="1">
      <c r="H757" s="36"/>
      <c r="Z757" s="36"/>
    </row>
    <row r="758" ht="15.75" customHeight="1">
      <c r="H758" s="36"/>
      <c r="Z758" s="36"/>
    </row>
    <row r="759" ht="15.75" customHeight="1">
      <c r="H759" s="36"/>
      <c r="Z759" s="36"/>
    </row>
    <row r="760" ht="15.75" customHeight="1">
      <c r="H760" s="36"/>
      <c r="Z760" s="36"/>
    </row>
    <row r="761" ht="15.75" customHeight="1">
      <c r="H761" s="36"/>
      <c r="Z761" s="36"/>
    </row>
    <row r="762" ht="15.75" customHeight="1">
      <c r="H762" s="36"/>
      <c r="Z762" s="36"/>
    </row>
    <row r="763" ht="15.75" customHeight="1">
      <c r="H763" s="36"/>
      <c r="Z763" s="36"/>
    </row>
    <row r="764" ht="15.75" customHeight="1">
      <c r="H764" s="36"/>
      <c r="Z764" s="36"/>
    </row>
    <row r="765" ht="15.75" customHeight="1">
      <c r="H765" s="36"/>
      <c r="Z765" s="36"/>
    </row>
    <row r="766" ht="15.75" customHeight="1">
      <c r="H766" s="36"/>
      <c r="Z766" s="36"/>
    </row>
    <row r="767" ht="15.75" customHeight="1">
      <c r="H767" s="36"/>
      <c r="Z767" s="36"/>
    </row>
    <row r="768" ht="15.75" customHeight="1">
      <c r="H768" s="36"/>
      <c r="Z768" s="36"/>
    </row>
    <row r="769" ht="15.75" customHeight="1">
      <c r="H769" s="36"/>
      <c r="Z769" s="36"/>
    </row>
    <row r="770" ht="15.75" customHeight="1">
      <c r="H770" s="36"/>
      <c r="Z770" s="36"/>
    </row>
    <row r="771" ht="15.75" customHeight="1">
      <c r="H771" s="36"/>
      <c r="Z771" s="36"/>
    </row>
    <row r="772" ht="15.75" customHeight="1">
      <c r="H772" s="36"/>
      <c r="Z772" s="36"/>
    </row>
    <row r="773" ht="15.75" customHeight="1">
      <c r="H773" s="36"/>
      <c r="Z773" s="36"/>
    </row>
    <row r="774" ht="15.75" customHeight="1">
      <c r="H774" s="36"/>
      <c r="Z774" s="36"/>
    </row>
    <row r="775" ht="15.75" customHeight="1">
      <c r="H775" s="36"/>
      <c r="Z775" s="36"/>
    </row>
    <row r="776" ht="15.75" customHeight="1">
      <c r="H776" s="36"/>
      <c r="Z776" s="36"/>
    </row>
    <row r="777" ht="15.75" customHeight="1">
      <c r="H777" s="36"/>
      <c r="Z777" s="36"/>
    </row>
    <row r="778" ht="15.75" customHeight="1">
      <c r="H778" s="36"/>
      <c r="Z778" s="36"/>
    </row>
    <row r="779" ht="15.75" customHeight="1">
      <c r="H779" s="36"/>
      <c r="Z779" s="36"/>
    </row>
    <row r="780" ht="15.75" customHeight="1">
      <c r="H780" s="36"/>
      <c r="Z780" s="36"/>
    </row>
    <row r="781" ht="15.75" customHeight="1">
      <c r="H781" s="36"/>
      <c r="Z781" s="36"/>
    </row>
    <row r="782" ht="15.75" customHeight="1">
      <c r="H782" s="36"/>
      <c r="Z782" s="36"/>
    </row>
    <row r="783" ht="15.75" customHeight="1">
      <c r="H783" s="36"/>
      <c r="Z783" s="36"/>
    </row>
    <row r="784" ht="15.75" customHeight="1">
      <c r="H784" s="36"/>
      <c r="Z784" s="36"/>
    </row>
    <row r="785" ht="15.75" customHeight="1">
      <c r="H785" s="36"/>
      <c r="Z785" s="36"/>
    </row>
    <row r="786" ht="15.75" customHeight="1">
      <c r="H786" s="36"/>
      <c r="Z786" s="36"/>
    </row>
    <row r="787" ht="15.75" customHeight="1">
      <c r="H787" s="36"/>
      <c r="Z787" s="36"/>
    </row>
    <row r="788" ht="15.75" customHeight="1">
      <c r="H788" s="36"/>
      <c r="Z788" s="36"/>
    </row>
    <row r="789" ht="15.75" customHeight="1">
      <c r="H789" s="36"/>
      <c r="Z789" s="36"/>
    </row>
    <row r="790" ht="15.75" customHeight="1">
      <c r="H790" s="36"/>
      <c r="Z790" s="36"/>
    </row>
    <row r="791" ht="15.75" customHeight="1">
      <c r="H791" s="36"/>
      <c r="Z791" s="36"/>
    </row>
    <row r="792" ht="15.75" customHeight="1">
      <c r="H792" s="36"/>
      <c r="Z792" s="36"/>
    </row>
    <row r="793" ht="15.75" customHeight="1">
      <c r="H793" s="36"/>
      <c r="Z793" s="36"/>
    </row>
    <row r="794" ht="15.75" customHeight="1">
      <c r="H794" s="36"/>
      <c r="Z794" s="36"/>
    </row>
    <row r="795" ht="15.75" customHeight="1">
      <c r="H795" s="36"/>
      <c r="Z795" s="36"/>
    </row>
    <row r="796" ht="15.75" customHeight="1">
      <c r="H796" s="36"/>
      <c r="Z796" s="36"/>
    </row>
    <row r="797" ht="15.75" customHeight="1">
      <c r="H797" s="36"/>
      <c r="Z797" s="36"/>
    </row>
    <row r="798" ht="15.75" customHeight="1">
      <c r="H798" s="36"/>
      <c r="Z798" s="36"/>
    </row>
    <row r="799" ht="15.75" customHeight="1">
      <c r="H799" s="36"/>
      <c r="Z799" s="36"/>
    </row>
    <row r="800" ht="15.75" customHeight="1">
      <c r="H800" s="36"/>
      <c r="Z800" s="36"/>
    </row>
    <row r="801" ht="15.75" customHeight="1">
      <c r="H801" s="36"/>
      <c r="Z801" s="36"/>
    </row>
    <row r="802" ht="15.75" customHeight="1">
      <c r="H802" s="36"/>
      <c r="Z802" s="36"/>
    </row>
    <row r="803" ht="15.75" customHeight="1">
      <c r="H803" s="36"/>
      <c r="Z803" s="36"/>
    </row>
    <row r="804" ht="15.75" customHeight="1">
      <c r="H804" s="36"/>
      <c r="Z804" s="36"/>
    </row>
    <row r="805" ht="15.75" customHeight="1">
      <c r="H805" s="36"/>
      <c r="Z805" s="36"/>
    </row>
    <row r="806" ht="15.75" customHeight="1">
      <c r="H806" s="36"/>
      <c r="Z806" s="36"/>
    </row>
    <row r="807" ht="15.75" customHeight="1">
      <c r="H807" s="36"/>
      <c r="Z807" s="36"/>
    </row>
    <row r="808" ht="15.75" customHeight="1">
      <c r="H808" s="36"/>
      <c r="Z808" s="36"/>
    </row>
    <row r="809" ht="15.75" customHeight="1">
      <c r="H809" s="36"/>
      <c r="Z809" s="36"/>
    </row>
    <row r="810" ht="15.75" customHeight="1">
      <c r="H810" s="36"/>
      <c r="Z810" s="36"/>
    </row>
    <row r="811" ht="15.75" customHeight="1">
      <c r="H811" s="36"/>
      <c r="Z811" s="36"/>
    </row>
    <row r="812" ht="15.75" customHeight="1">
      <c r="H812" s="36"/>
      <c r="Z812" s="36"/>
    </row>
    <row r="813" ht="15.75" customHeight="1">
      <c r="H813" s="36"/>
      <c r="Z813" s="36"/>
    </row>
    <row r="814" ht="15.75" customHeight="1">
      <c r="H814" s="36"/>
      <c r="Z814" s="36"/>
    </row>
    <row r="815" ht="15.75" customHeight="1">
      <c r="H815" s="36"/>
      <c r="Z815" s="36"/>
    </row>
    <row r="816" ht="15.75" customHeight="1">
      <c r="H816" s="36"/>
      <c r="Z816" s="36"/>
    </row>
    <row r="817" ht="15.75" customHeight="1">
      <c r="H817" s="36"/>
      <c r="Z817" s="36"/>
    </row>
    <row r="818" ht="15.75" customHeight="1">
      <c r="H818" s="36"/>
      <c r="Z818" s="36"/>
    </row>
    <row r="819" ht="15.75" customHeight="1">
      <c r="H819" s="36"/>
      <c r="Z819" s="36"/>
    </row>
    <row r="820" ht="15.75" customHeight="1">
      <c r="H820" s="36"/>
      <c r="Z820" s="36"/>
    </row>
    <row r="821" ht="15.75" customHeight="1">
      <c r="H821" s="36"/>
      <c r="Z821" s="36"/>
    </row>
    <row r="822" ht="15.75" customHeight="1">
      <c r="H822" s="36"/>
      <c r="Z822" s="36"/>
    </row>
    <row r="823" ht="15.75" customHeight="1">
      <c r="H823" s="36"/>
      <c r="Z823" s="36"/>
    </row>
    <row r="824" ht="15.75" customHeight="1">
      <c r="H824" s="36"/>
      <c r="Z824" s="36"/>
    </row>
    <row r="825" ht="15.75" customHeight="1">
      <c r="H825" s="36"/>
      <c r="Z825" s="36"/>
    </row>
    <row r="826" ht="15.75" customHeight="1">
      <c r="H826" s="36"/>
      <c r="Z826" s="36"/>
    </row>
    <row r="827" ht="15.75" customHeight="1">
      <c r="H827" s="36"/>
      <c r="Z827" s="36"/>
    </row>
    <row r="828" ht="15.75" customHeight="1">
      <c r="H828" s="36"/>
      <c r="Z828" s="36"/>
    </row>
    <row r="829" ht="15.75" customHeight="1">
      <c r="H829" s="36"/>
      <c r="Z829" s="36"/>
    </row>
    <row r="830" ht="15.75" customHeight="1">
      <c r="H830" s="36"/>
      <c r="Z830" s="36"/>
    </row>
    <row r="831" ht="15.75" customHeight="1">
      <c r="H831" s="36"/>
      <c r="Z831" s="36"/>
    </row>
    <row r="832" ht="15.75" customHeight="1">
      <c r="H832" s="36"/>
      <c r="Z832" s="36"/>
    </row>
    <row r="833" ht="15.75" customHeight="1">
      <c r="H833" s="36"/>
      <c r="Z833" s="36"/>
    </row>
    <row r="834" ht="15.75" customHeight="1">
      <c r="H834" s="36"/>
      <c r="Z834" s="36"/>
    </row>
    <row r="835" ht="15.75" customHeight="1">
      <c r="H835" s="36"/>
      <c r="Z835" s="36"/>
    </row>
    <row r="836" ht="15.75" customHeight="1">
      <c r="H836" s="36"/>
      <c r="Z836" s="36"/>
    </row>
    <row r="837" ht="15.75" customHeight="1">
      <c r="H837" s="36"/>
      <c r="Z837" s="36"/>
    </row>
    <row r="838" ht="15.75" customHeight="1">
      <c r="H838" s="36"/>
      <c r="Z838" s="36"/>
    </row>
    <row r="839" ht="15.75" customHeight="1">
      <c r="H839" s="36"/>
      <c r="Z839" s="36"/>
    </row>
    <row r="840" ht="15.75" customHeight="1">
      <c r="H840" s="36"/>
      <c r="Z840" s="36"/>
    </row>
    <row r="841" ht="15.75" customHeight="1">
      <c r="H841" s="36"/>
      <c r="Z841" s="36"/>
    </row>
    <row r="842" ht="15.75" customHeight="1">
      <c r="H842" s="36"/>
      <c r="Z842" s="36"/>
    </row>
    <row r="843" ht="15.75" customHeight="1">
      <c r="H843" s="36"/>
      <c r="Z843" s="36"/>
    </row>
    <row r="844" ht="15.75" customHeight="1">
      <c r="H844" s="36"/>
      <c r="Z844" s="36"/>
    </row>
    <row r="845" ht="15.75" customHeight="1">
      <c r="H845" s="36"/>
      <c r="Z845" s="36"/>
    </row>
    <row r="846" ht="15.75" customHeight="1">
      <c r="H846" s="36"/>
      <c r="Z846" s="36"/>
    </row>
    <row r="847" ht="15.75" customHeight="1">
      <c r="H847" s="36"/>
      <c r="Z847" s="36"/>
    </row>
    <row r="848" ht="15.75" customHeight="1">
      <c r="H848" s="36"/>
      <c r="Z848" s="36"/>
    </row>
    <row r="849" ht="15.75" customHeight="1">
      <c r="H849" s="36"/>
      <c r="Z849" s="36"/>
    </row>
    <row r="850" ht="15.75" customHeight="1">
      <c r="H850" s="36"/>
      <c r="Z850" s="36"/>
    </row>
    <row r="851" ht="15.75" customHeight="1">
      <c r="H851" s="36"/>
      <c r="Z851" s="36"/>
    </row>
    <row r="852" ht="15.75" customHeight="1">
      <c r="H852" s="36"/>
      <c r="Z852" s="36"/>
    </row>
    <row r="853" ht="15.75" customHeight="1">
      <c r="H853" s="36"/>
      <c r="Z853" s="36"/>
    </row>
    <row r="854" ht="15.75" customHeight="1">
      <c r="H854" s="36"/>
      <c r="Z854" s="36"/>
    </row>
    <row r="855" ht="15.75" customHeight="1">
      <c r="H855" s="36"/>
      <c r="Z855" s="36"/>
    </row>
    <row r="856" ht="15.75" customHeight="1">
      <c r="H856" s="36"/>
      <c r="Z856" s="36"/>
    </row>
    <row r="857" ht="15.75" customHeight="1">
      <c r="H857" s="36"/>
      <c r="Z857" s="36"/>
    </row>
    <row r="858" ht="15.75" customHeight="1">
      <c r="H858" s="36"/>
      <c r="Z858" s="36"/>
    </row>
    <row r="859" ht="15.75" customHeight="1">
      <c r="H859" s="36"/>
      <c r="Z859" s="36"/>
    </row>
    <row r="860" ht="15.75" customHeight="1">
      <c r="H860" s="36"/>
      <c r="Z860" s="36"/>
    </row>
    <row r="861" ht="15.75" customHeight="1">
      <c r="H861" s="36"/>
      <c r="Z861" s="36"/>
    </row>
    <row r="862" ht="15.75" customHeight="1">
      <c r="H862" s="36"/>
      <c r="Z862" s="36"/>
    </row>
    <row r="863" ht="15.75" customHeight="1">
      <c r="H863" s="36"/>
      <c r="Z863" s="36"/>
    </row>
    <row r="864" ht="15.75" customHeight="1">
      <c r="H864" s="36"/>
      <c r="Z864" s="36"/>
    </row>
    <row r="865" ht="15.75" customHeight="1">
      <c r="H865" s="36"/>
      <c r="Z865" s="36"/>
    </row>
    <row r="866" ht="15.75" customHeight="1">
      <c r="H866" s="36"/>
      <c r="Z866" s="36"/>
    </row>
    <row r="867" ht="15.75" customHeight="1">
      <c r="H867" s="36"/>
      <c r="Z867" s="36"/>
    </row>
    <row r="868" ht="15.75" customHeight="1">
      <c r="H868" s="36"/>
      <c r="Z868" s="36"/>
    </row>
    <row r="869" ht="15.75" customHeight="1">
      <c r="H869" s="36"/>
      <c r="Z869" s="36"/>
    </row>
    <row r="870" ht="15.75" customHeight="1">
      <c r="H870" s="36"/>
      <c r="Z870" s="36"/>
    </row>
    <row r="871" ht="15.75" customHeight="1">
      <c r="H871" s="36"/>
      <c r="Z871" s="36"/>
    </row>
    <row r="872" ht="15.75" customHeight="1">
      <c r="H872" s="36"/>
      <c r="Z872" s="36"/>
    </row>
    <row r="873" ht="15.75" customHeight="1">
      <c r="H873" s="36"/>
      <c r="Z873" s="36"/>
    </row>
    <row r="874" ht="15.75" customHeight="1">
      <c r="H874" s="36"/>
      <c r="Z874" s="36"/>
    </row>
    <row r="875" ht="15.75" customHeight="1">
      <c r="H875" s="36"/>
      <c r="Z875" s="36"/>
    </row>
    <row r="876" ht="15.75" customHeight="1">
      <c r="H876" s="36"/>
      <c r="Z876" s="36"/>
    </row>
    <row r="877" ht="15.75" customHeight="1">
      <c r="H877" s="36"/>
      <c r="Z877" s="36"/>
    </row>
    <row r="878" ht="15.75" customHeight="1">
      <c r="H878" s="36"/>
      <c r="Z878" s="36"/>
    </row>
    <row r="879" ht="15.75" customHeight="1">
      <c r="H879" s="36"/>
      <c r="Z879" s="36"/>
    </row>
    <row r="880" ht="15.75" customHeight="1">
      <c r="H880" s="36"/>
      <c r="Z880" s="36"/>
    </row>
    <row r="881" ht="15.75" customHeight="1">
      <c r="H881" s="36"/>
      <c r="Z881" s="36"/>
    </row>
    <row r="882" ht="15.75" customHeight="1">
      <c r="H882" s="36"/>
      <c r="Z882" s="36"/>
    </row>
    <row r="883" ht="15.75" customHeight="1">
      <c r="H883" s="36"/>
      <c r="Z883" s="36"/>
    </row>
    <row r="884" ht="15.75" customHeight="1">
      <c r="H884" s="36"/>
      <c r="Z884" s="36"/>
    </row>
    <row r="885" ht="15.75" customHeight="1">
      <c r="H885" s="36"/>
      <c r="Z885" s="36"/>
    </row>
    <row r="886" ht="15.75" customHeight="1">
      <c r="H886" s="36"/>
      <c r="Z886" s="36"/>
    </row>
    <row r="887" ht="15.75" customHeight="1">
      <c r="H887" s="36"/>
      <c r="Z887" s="36"/>
    </row>
    <row r="888" ht="15.75" customHeight="1">
      <c r="H888" s="36"/>
      <c r="Z888" s="36"/>
    </row>
    <row r="889" ht="15.75" customHeight="1">
      <c r="H889" s="36"/>
      <c r="Z889" s="36"/>
    </row>
    <row r="890" ht="15.75" customHeight="1">
      <c r="H890" s="36"/>
      <c r="Z890" s="36"/>
    </row>
    <row r="891" ht="15.75" customHeight="1">
      <c r="H891" s="36"/>
      <c r="Z891" s="36"/>
    </row>
    <row r="892" ht="15.75" customHeight="1">
      <c r="H892" s="36"/>
      <c r="Z892" s="36"/>
    </row>
    <row r="893" ht="15.75" customHeight="1">
      <c r="H893" s="36"/>
      <c r="Z893" s="36"/>
    </row>
    <row r="894" ht="15.75" customHeight="1">
      <c r="H894" s="36"/>
      <c r="Z894" s="36"/>
    </row>
    <row r="895" ht="15.75" customHeight="1">
      <c r="H895" s="36"/>
      <c r="Z895" s="36"/>
    </row>
    <row r="896" ht="15.75" customHeight="1">
      <c r="H896" s="36"/>
      <c r="Z896" s="36"/>
    </row>
    <row r="897" ht="15.75" customHeight="1">
      <c r="H897" s="36"/>
      <c r="Z897" s="36"/>
    </row>
    <row r="898" ht="15.75" customHeight="1">
      <c r="H898" s="36"/>
      <c r="Z898" s="36"/>
    </row>
    <row r="899" ht="15.75" customHeight="1">
      <c r="H899" s="36"/>
      <c r="Z899" s="36"/>
    </row>
    <row r="900" ht="15.75" customHeight="1">
      <c r="H900" s="36"/>
      <c r="Z900" s="36"/>
    </row>
    <row r="901" ht="15.75" customHeight="1">
      <c r="H901" s="36"/>
      <c r="Z901" s="36"/>
    </row>
    <row r="902" ht="15.75" customHeight="1">
      <c r="H902" s="36"/>
      <c r="Z902" s="36"/>
    </row>
    <row r="903" ht="15.75" customHeight="1">
      <c r="H903" s="36"/>
      <c r="Z903" s="36"/>
    </row>
    <row r="904" ht="15.75" customHeight="1">
      <c r="H904" s="36"/>
      <c r="Z904" s="36"/>
    </row>
    <row r="905" ht="15.75" customHeight="1">
      <c r="H905" s="36"/>
      <c r="Z905" s="36"/>
    </row>
    <row r="906" ht="15.75" customHeight="1">
      <c r="H906" s="36"/>
      <c r="Z906" s="36"/>
    </row>
    <row r="907" ht="15.75" customHeight="1">
      <c r="H907" s="36"/>
      <c r="Z907" s="36"/>
    </row>
    <row r="908" ht="15.75" customHeight="1">
      <c r="H908" s="36"/>
      <c r="Z908" s="36"/>
    </row>
    <row r="909" ht="15.75" customHeight="1">
      <c r="H909" s="36"/>
      <c r="Z909" s="36"/>
    </row>
    <row r="910" ht="15.75" customHeight="1">
      <c r="H910" s="36"/>
      <c r="Z910" s="36"/>
    </row>
    <row r="911" ht="15.75" customHeight="1">
      <c r="H911" s="36"/>
      <c r="Z911" s="36"/>
    </row>
    <row r="912" ht="15.75" customHeight="1">
      <c r="H912" s="36"/>
      <c r="Z912" s="36"/>
    </row>
    <row r="913" ht="15.75" customHeight="1">
      <c r="H913" s="36"/>
      <c r="Z913" s="36"/>
    </row>
    <row r="914" ht="15.75" customHeight="1">
      <c r="H914" s="36"/>
      <c r="Z914" s="36"/>
    </row>
    <row r="915" ht="15.75" customHeight="1">
      <c r="H915" s="36"/>
      <c r="Z915" s="36"/>
    </row>
    <row r="916" ht="15.75" customHeight="1">
      <c r="H916" s="36"/>
      <c r="Z916" s="36"/>
    </row>
    <row r="917" ht="15.75" customHeight="1">
      <c r="H917" s="36"/>
      <c r="Z917" s="36"/>
    </row>
    <row r="918" ht="15.75" customHeight="1">
      <c r="H918" s="36"/>
      <c r="Z918" s="36"/>
    </row>
    <row r="919" ht="15.75" customHeight="1">
      <c r="H919" s="36"/>
      <c r="Z919" s="36"/>
    </row>
    <row r="920" ht="15.75" customHeight="1">
      <c r="H920" s="36"/>
      <c r="Z920" s="36"/>
    </row>
    <row r="921" ht="15.75" customHeight="1">
      <c r="H921" s="36"/>
      <c r="Z921" s="36"/>
    </row>
    <row r="922" ht="15.75" customHeight="1">
      <c r="H922" s="36"/>
      <c r="Z922" s="36"/>
    </row>
    <row r="923" ht="15.75" customHeight="1">
      <c r="H923" s="36"/>
      <c r="Z923" s="36"/>
    </row>
    <row r="924" ht="15.75" customHeight="1">
      <c r="H924" s="36"/>
      <c r="Z924" s="36"/>
    </row>
    <row r="925" ht="15.75" customHeight="1">
      <c r="H925" s="36"/>
      <c r="Z925" s="36"/>
    </row>
    <row r="926" ht="15.75" customHeight="1">
      <c r="H926" s="36"/>
      <c r="Z926" s="36"/>
    </row>
    <row r="927" ht="15.75" customHeight="1">
      <c r="H927" s="36"/>
      <c r="Z927" s="36"/>
    </row>
    <row r="928" ht="15.75" customHeight="1">
      <c r="H928" s="36"/>
      <c r="Z928" s="36"/>
    </row>
    <row r="929" ht="15.75" customHeight="1">
      <c r="H929" s="36"/>
      <c r="Z929" s="36"/>
    </row>
    <row r="930" ht="15.75" customHeight="1">
      <c r="H930" s="36"/>
      <c r="Z930" s="36"/>
    </row>
    <row r="931" ht="15.75" customHeight="1">
      <c r="H931" s="36"/>
      <c r="Z931" s="36"/>
    </row>
    <row r="932" ht="15.75" customHeight="1">
      <c r="H932" s="36"/>
      <c r="Z932" s="36"/>
    </row>
    <row r="933" ht="15.75" customHeight="1">
      <c r="H933" s="36"/>
      <c r="Z933" s="36"/>
    </row>
    <row r="934" ht="15.75" customHeight="1">
      <c r="H934" s="36"/>
      <c r="Z934" s="36"/>
    </row>
    <row r="935" ht="15.75" customHeight="1">
      <c r="H935" s="36"/>
      <c r="Z935" s="36"/>
    </row>
    <row r="936" ht="15.75" customHeight="1">
      <c r="H936" s="36"/>
      <c r="Z936" s="36"/>
    </row>
    <row r="937" ht="15.75" customHeight="1">
      <c r="H937" s="36"/>
      <c r="Z937" s="36"/>
    </row>
    <row r="938" ht="15.75" customHeight="1">
      <c r="H938" s="36"/>
      <c r="Z938" s="36"/>
    </row>
    <row r="939" ht="15.75" customHeight="1">
      <c r="H939" s="36"/>
      <c r="Z939" s="36"/>
    </row>
    <row r="940" ht="15.75" customHeight="1">
      <c r="H940" s="36"/>
      <c r="Z940" s="36"/>
    </row>
    <row r="941" ht="15.75" customHeight="1">
      <c r="H941" s="36"/>
      <c r="Z941" s="36"/>
    </row>
    <row r="942" ht="15.75" customHeight="1">
      <c r="H942" s="36"/>
      <c r="Z942" s="36"/>
    </row>
    <row r="943" ht="15.75" customHeight="1">
      <c r="H943" s="36"/>
      <c r="Z943" s="36"/>
    </row>
    <row r="944" ht="15.75" customHeight="1">
      <c r="H944" s="36"/>
      <c r="Z944" s="36"/>
    </row>
    <row r="945" ht="15.75" customHeight="1">
      <c r="H945" s="36"/>
      <c r="Z945" s="36"/>
    </row>
    <row r="946" ht="15.75" customHeight="1">
      <c r="H946" s="36"/>
      <c r="Z946" s="36"/>
    </row>
    <row r="947" ht="15.75" customHeight="1">
      <c r="H947" s="36"/>
      <c r="Z947" s="36"/>
    </row>
    <row r="948" ht="15.75" customHeight="1">
      <c r="H948" s="36"/>
      <c r="Z948" s="36"/>
    </row>
    <row r="949" ht="15.75" customHeight="1">
      <c r="H949" s="36"/>
      <c r="Z949" s="36"/>
    </row>
    <row r="950" ht="15.75" customHeight="1">
      <c r="H950" s="36"/>
      <c r="Z950" s="36"/>
    </row>
    <row r="951" ht="15.75" customHeight="1">
      <c r="H951" s="36"/>
      <c r="Z951" s="36"/>
    </row>
    <row r="952" ht="15.75" customHeight="1">
      <c r="H952" s="36"/>
      <c r="Z952" s="36"/>
    </row>
    <row r="953" ht="15.75" customHeight="1">
      <c r="H953" s="36"/>
      <c r="Z953" s="36"/>
    </row>
    <row r="954" ht="15.75" customHeight="1">
      <c r="H954" s="36"/>
      <c r="Z954" s="36"/>
    </row>
    <row r="955" ht="15.75" customHeight="1">
      <c r="H955" s="36"/>
      <c r="Z955" s="36"/>
    </row>
    <row r="956" ht="15.75" customHeight="1">
      <c r="H956" s="36"/>
      <c r="Z956" s="36"/>
    </row>
    <row r="957" ht="15.75" customHeight="1">
      <c r="H957" s="36"/>
      <c r="Z957" s="36"/>
    </row>
    <row r="958" ht="15.75" customHeight="1">
      <c r="H958" s="36"/>
      <c r="Z958" s="36"/>
    </row>
    <row r="959" ht="15.75" customHeight="1">
      <c r="H959" s="36"/>
      <c r="Z959" s="36"/>
    </row>
    <row r="960" ht="15.75" customHeight="1">
      <c r="H960" s="36"/>
      <c r="Z960" s="36"/>
    </row>
    <row r="961" ht="15.75" customHeight="1">
      <c r="H961" s="36"/>
      <c r="Z961" s="36"/>
    </row>
    <row r="962" ht="15.75" customHeight="1">
      <c r="H962" s="36"/>
      <c r="Z962" s="36"/>
    </row>
    <row r="963" ht="15.75" customHeight="1">
      <c r="H963" s="36"/>
      <c r="Z963" s="36"/>
    </row>
    <row r="964" ht="15.75" customHeight="1">
      <c r="H964" s="36"/>
      <c r="Z964" s="36"/>
    </row>
    <row r="965" ht="15.75" customHeight="1">
      <c r="H965" s="36"/>
      <c r="Z965" s="36"/>
    </row>
    <row r="966" ht="15.75" customHeight="1">
      <c r="H966" s="36"/>
      <c r="Z966" s="36"/>
    </row>
    <row r="967" ht="15.75" customHeight="1">
      <c r="H967" s="36"/>
      <c r="Z967" s="36"/>
    </row>
    <row r="968" ht="15.75" customHeight="1">
      <c r="H968" s="36"/>
      <c r="Z968" s="36"/>
    </row>
    <row r="969" ht="15.75" customHeight="1">
      <c r="H969" s="36"/>
      <c r="Z969" s="36"/>
    </row>
    <row r="970" ht="15.75" customHeight="1">
      <c r="H970" s="36"/>
      <c r="Z970" s="36"/>
    </row>
    <row r="971" ht="15.75" customHeight="1">
      <c r="H971" s="36"/>
      <c r="Z971" s="36"/>
    </row>
    <row r="972" ht="15.75" customHeight="1">
      <c r="H972" s="36"/>
      <c r="Z972" s="36"/>
    </row>
    <row r="973" ht="15.75" customHeight="1">
      <c r="H973" s="36"/>
      <c r="Z973" s="36"/>
    </row>
    <row r="974" ht="15.75" customHeight="1">
      <c r="H974" s="36"/>
      <c r="Z974" s="36"/>
    </row>
    <row r="975" ht="15.75" customHeight="1">
      <c r="H975" s="36"/>
      <c r="Z975" s="36"/>
    </row>
    <row r="976" ht="15.75" customHeight="1">
      <c r="H976" s="36"/>
      <c r="Z976" s="36"/>
    </row>
    <row r="977" ht="15.75" customHeight="1">
      <c r="H977" s="36"/>
      <c r="Z977" s="36"/>
    </row>
    <row r="978" ht="15.75" customHeight="1">
      <c r="H978" s="36"/>
      <c r="Z978" s="36"/>
    </row>
    <row r="979" ht="15.75" customHeight="1">
      <c r="H979" s="36"/>
      <c r="Z979" s="36"/>
    </row>
    <row r="980" ht="15.75" customHeight="1">
      <c r="H980" s="36"/>
      <c r="Z980" s="36"/>
    </row>
    <row r="981" ht="15.75" customHeight="1">
      <c r="H981" s="36"/>
      <c r="Z981" s="36"/>
    </row>
    <row r="982" ht="15.75" customHeight="1">
      <c r="H982" s="36"/>
      <c r="Z982" s="36"/>
    </row>
    <row r="983" ht="15.75" customHeight="1">
      <c r="H983" s="36"/>
      <c r="Z983" s="36"/>
    </row>
    <row r="984" ht="15.75" customHeight="1">
      <c r="H984" s="36"/>
      <c r="Z984" s="36"/>
    </row>
    <row r="985" ht="15.75" customHeight="1">
      <c r="H985" s="36"/>
      <c r="Z985" s="36"/>
    </row>
    <row r="986" ht="15.75" customHeight="1">
      <c r="H986" s="36"/>
      <c r="Z986" s="36"/>
    </row>
    <row r="987" ht="15.75" customHeight="1">
      <c r="H987" s="36"/>
      <c r="Z987" s="36"/>
    </row>
    <row r="988" ht="15.75" customHeight="1">
      <c r="H988" s="36"/>
      <c r="Z988" s="36"/>
    </row>
    <row r="989" ht="15.75" customHeight="1">
      <c r="H989" s="36"/>
      <c r="Z989" s="36"/>
    </row>
    <row r="990" ht="15.75" customHeight="1">
      <c r="H990" s="36"/>
      <c r="Z990" s="36"/>
    </row>
    <row r="991" ht="15.75" customHeight="1">
      <c r="H991" s="36"/>
      <c r="Z991" s="36"/>
    </row>
    <row r="992" ht="15.75" customHeight="1">
      <c r="H992" s="36"/>
      <c r="Z992" s="36"/>
    </row>
    <row r="993" ht="15.75" customHeight="1">
      <c r="H993" s="36"/>
      <c r="Z993" s="36"/>
    </row>
    <row r="994" ht="15.75" customHeight="1">
      <c r="H994" s="36"/>
      <c r="Z994" s="36"/>
    </row>
    <row r="995" ht="15.75" customHeight="1">
      <c r="H995" s="36"/>
      <c r="Z995" s="36"/>
    </row>
    <row r="996" ht="15.75" customHeight="1">
      <c r="H996" s="36"/>
      <c r="Z996" s="36"/>
    </row>
    <row r="997" ht="15.75" customHeight="1">
      <c r="H997" s="36"/>
      <c r="Z997" s="36"/>
    </row>
    <row r="998" ht="15.75" customHeight="1">
      <c r="H998" s="36"/>
      <c r="Z998" s="36"/>
    </row>
    <row r="999" ht="15.75" customHeight="1">
      <c r="H999" s="36"/>
      <c r="Z999" s="36"/>
    </row>
    <row r="1000" ht="15.75" customHeight="1">
      <c r="H1000" s="36"/>
      <c r="Z1000" s="36"/>
    </row>
  </sheetData>
  <mergeCells count="1">
    <mergeCell ref="B3:D3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29"/>
    <col customWidth="1" min="2" max="2" width="13.43"/>
    <col customWidth="1" min="3" max="3" width="19.43"/>
    <col customWidth="1" min="4" max="4" width="8.29"/>
    <col customWidth="1" min="5" max="5" width="6.43"/>
    <col customWidth="1" hidden="1" min="6" max="7" width="6.43"/>
    <col customWidth="1" min="8" max="8" width="8.43"/>
    <col customWidth="1" min="9" max="13" width="9.14"/>
    <col customWidth="1" min="14" max="15" width="9.43"/>
    <col customWidth="1" min="16" max="18" width="9.14"/>
    <col customWidth="1" min="19" max="20" width="8.86"/>
    <col customWidth="1" min="21" max="21" width="9.14"/>
    <col customWidth="1" min="22" max="22" width="9.86"/>
    <col customWidth="1" min="23" max="23" width="5.14"/>
    <col customWidth="1" min="24" max="24" width="7.0"/>
    <col customWidth="1" min="25" max="25" width="8.14"/>
    <col customWidth="1" min="26" max="26" width="11.43"/>
  </cols>
  <sheetData>
    <row r="1">
      <c r="B1" s="419" t="s">
        <v>22</v>
      </c>
      <c r="C1" s="420"/>
      <c r="D1" s="420"/>
      <c r="E1" s="420"/>
      <c r="F1" s="420"/>
      <c r="G1" s="420"/>
      <c r="H1" s="420"/>
      <c r="Z1" s="36"/>
    </row>
    <row r="2">
      <c r="B2" s="421"/>
      <c r="I2" s="325" t="s">
        <v>189</v>
      </c>
      <c r="J2" s="326" t="s">
        <v>190</v>
      </c>
      <c r="K2" s="327" t="s">
        <v>191</v>
      </c>
      <c r="L2" s="328" t="s">
        <v>192</v>
      </c>
      <c r="M2" s="329" t="s">
        <v>193</v>
      </c>
      <c r="N2" s="330" t="s">
        <v>194</v>
      </c>
      <c r="O2" s="331" t="s">
        <v>195</v>
      </c>
      <c r="P2" s="332" t="s">
        <v>196</v>
      </c>
      <c r="Q2" s="333" t="s">
        <v>197</v>
      </c>
      <c r="R2" s="334" t="s">
        <v>198</v>
      </c>
      <c r="S2" s="335" t="s">
        <v>199</v>
      </c>
      <c r="T2" s="336" t="s">
        <v>200</v>
      </c>
      <c r="U2" s="337" t="s">
        <v>201</v>
      </c>
      <c r="V2" s="338" t="s">
        <v>202</v>
      </c>
      <c r="W2" s="32"/>
      <c r="X2" s="32"/>
      <c r="Y2" s="32"/>
      <c r="Z2" s="212"/>
      <c r="AA2" s="422"/>
    </row>
    <row r="3">
      <c r="B3" s="110" t="s">
        <v>50</v>
      </c>
      <c r="C3" s="111"/>
      <c r="D3" s="112" t="s">
        <v>52</v>
      </c>
      <c r="E3" s="112" t="s">
        <v>54</v>
      </c>
      <c r="F3" s="112"/>
      <c r="G3" s="112"/>
      <c r="H3" s="113" t="s">
        <v>55</v>
      </c>
      <c r="I3" s="43">
        <v>2.0</v>
      </c>
      <c r="J3" s="44">
        <v>5.0</v>
      </c>
      <c r="K3" s="45">
        <v>7.0</v>
      </c>
      <c r="L3" s="79">
        <v>10.0</v>
      </c>
      <c r="M3" s="47">
        <v>11.0</v>
      </c>
      <c r="N3" s="81">
        <v>12.0</v>
      </c>
      <c r="O3" s="49">
        <v>13.0</v>
      </c>
      <c r="P3" s="50">
        <v>16.0</v>
      </c>
      <c r="Q3" s="51">
        <v>27.0</v>
      </c>
      <c r="R3" s="52">
        <v>69.0</v>
      </c>
      <c r="S3" s="53">
        <v>76.0</v>
      </c>
      <c r="T3" s="82">
        <v>77.0</v>
      </c>
      <c r="U3" s="57">
        <v>79.0</v>
      </c>
      <c r="V3" s="28">
        <v>81.0</v>
      </c>
      <c r="W3" s="57" t="s">
        <v>2</v>
      </c>
      <c r="X3" s="57" t="s">
        <v>3</v>
      </c>
      <c r="Y3" s="57" t="s">
        <v>66</v>
      </c>
      <c r="Z3" s="83" t="s">
        <v>266</v>
      </c>
      <c r="AA3" s="422"/>
    </row>
    <row r="4" ht="51.0" customHeight="1">
      <c r="B4" s="423" t="s">
        <v>340</v>
      </c>
      <c r="C4" s="8"/>
      <c r="D4" s="8"/>
      <c r="E4" s="8"/>
      <c r="F4" s="8"/>
      <c r="G4" s="8"/>
      <c r="H4" s="8"/>
      <c r="I4" s="32"/>
      <c r="J4" s="32"/>
      <c r="K4" s="32"/>
      <c r="L4" s="414"/>
      <c r="M4" s="32"/>
      <c r="N4" s="32"/>
      <c r="O4" s="32"/>
      <c r="P4" s="32"/>
      <c r="Q4" s="32"/>
      <c r="R4" s="32"/>
      <c r="S4" s="32"/>
      <c r="T4" s="32"/>
      <c r="U4" s="32"/>
      <c r="V4" s="414"/>
      <c r="W4" s="32"/>
      <c r="X4" s="32"/>
      <c r="Y4" s="32"/>
      <c r="Z4" s="212"/>
      <c r="AA4" s="422"/>
    </row>
    <row r="5" ht="109.5" customHeight="1">
      <c r="B5" s="276" t="s">
        <v>341</v>
      </c>
      <c r="C5" s="273"/>
      <c r="D5" s="273">
        <v>10.0</v>
      </c>
      <c r="E5" s="273" t="s">
        <v>342</v>
      </c>
      <c r="F5" s="246">
        <v>70.0</v>
      </c>
      <c r="G5" s="273">
        <v>1.57</v>
      </c>
      <c r="H5" s="247">
        <v>110.0</v>
      </c>
      <c r="I5" s="377"/>
      <c r="J5" s="378"/>
      <c r="K5" s="379"/>
      <c r="L5" s="380"/>
      <c r="M5" s="392"/>
      <c r="N5" s="382"/>
      <c r="O5" s="383"/>
      <c r="P5" s="384"/>
      <c r="Q5" s="385"/>
      <c r="R5" s="386"/>
      <c r="S5" s="387"/>
      <c r="T5" s="388"/>
      <c r="U5" s="389"/>
      <c r="V5" s="424"/>
      <c r="W5" s="262">
        <f t="shared" ref="W5:W11" si="1">SUM(I5:V5)</f>
        <v>0</v>
      </c>
      <c r="X5" s="262">
        <f t="shared" ref="X5:X8" si="2">W5*D5</f>
        <v>0</v>
      </c>
      <c r="Y5" s="262">
        <f>W5*0.9</f>
        <v>0</v>
      </c>
      <c r="Z5" s="275">
        <f t="shared" ref="Z5:Z8" si="3">W5*H5</f>
        <v>0</v>
      </c>
      <c r="AA5" s="422"/>
    </row>
    <row r="6" ht="109.5" customHeight="1">
      <c r="B6" s="276" t="s">
        <v>343</v>
      </c>
      <c r="C6" s="274"/>
      <c r="D6" s="273">
        <v>10.0</v>
      </c>
      <c r="E6" s="273" t="s">
        <v>344</v>
      </c>
      <c r="F6" s="246">
        <v>89.0</v>
      </c>
      <c r="G6" s="273">
        <v>1.57</v>
      </c>
      <c r="H6" s="247">
        <v>140.0</v>
      </c>
      <c r="I6" s="377"/>
      <c r="J6" s="378"/>
      <c r="K6" s="379"/>
      <c r="L6" s="380"/>
      <c r="M6" s="392"/>
      <c r="N6" s="382"/>
      <c r="O6" s="383"/>
      <c r="P6" s="384"/>
      <c r="Q6" s="385"/>
      <c r="R6" s="386"/>
      <c r="S6" s="387"/>
      <c r="T6" s="388"/>
      <c r="U6" s="389"/>
      <c r="V6" s="390"/>
      <c r="W6" s="262">
        <f t="shared" si="1"/>
        <v>0</v>
      </c>
      <c r="X6" s="262">
        <f t="shared" si="2"/>
        <v>0</v>
      </c>
      <c r="Y6" s="262">
        <f>W6*0.56</f>
        <v>0</v>
      </c>
      <c r="Z6" s="275">
        <f t="shared" si="3"/>
        <v>0</v>
      </c>
      <c r="AA6" s="422"/>
    </row>
    <row r="7" ht="109.5" customHeight="1">
      <c r="B7" s="276" t="s">
        <v>345</v>
      </c>
      <c r="C7" s="274"/>
      <c r="D7" s="273">
        <v>10.0</v>
      </c>
      <c r="E7" s="273" t="s">
        <v>346</v>
      </c>
      <c r="F7" s="246">
        <v>117.0</v>
      </c>
      <c r="G7" s="273">
        <v>1.57</v>
      </c>
      <c r="H7" s="247">
        <v>185.0</v>
      </c>
      <c r="I7" s="377"/>
      <c r="J7" s="378"/>
      <c r="K7" s="379"/>
      <c r="L7" s="380"/>
      <c r="M7" s="392"/>
      <c r="N7" s="382"/>
      <c r="O7" s="383"/>
      <c r="P7" s="384"/>
      <c r="Q7" s="385"/>
      <c r="R7" s="386"/>
      <c r="S7" s="387"/>
      <c r="T7" s="388"/>
      <c r="U7" s="389"/>
      <c r="V7" s="390"/>
      <c r="W7" s="262">
        <f t="shared" si="1"/>
        <v>0</v>
      </c>
      <c r="X7" s="262">
        <f t="shared" si="2"/>
        <v>0</v>
      </c>
      <c r="Y7" s="262">
        <f>W7*1.4</f>
        <v>0</v>
      </c>
      <c r="Z7" s="275">
        <f t="shared" si="3"/>
        <v>0</v>
      </c>
      <c r="AA7" s="422"/>
    </row>
    <row r="8" ht="109.5" customHeight="1">
      <c r="B8" s="276" t="s">
        <v>347</v>
      </c>
      <c r="C8" s="274"/>
      <c r="D8" s="273">
        <v>10.0</v>
      </c>
      <c r="E8" s="273" t="s">
        <v>348</v>
      </c>
      <c r="F8" s="246">
        <v>161.0</v>
      </c>
      <c r="G8" s="273">
        <v>1.57</v>
      </c>
      <c r="H8" s="247">
        <v>255.0</v>
      </c>
      <c r="I8" s="377"/>
      <c r="J8" s="378"/>
      <c r="K8" s="379"/>
      <c r="L8" s="380"/>
      <c r="M8" s="392"/>
      <c r="N8" s="382"/>
      <c r="O8" s="383"/>
      <c r="P8" s="384"/>
      <c r="Q8" s="385"/>
      <c r="R8" s="386"/>
      <c r="S8" s="387"/>
      <c r="T8" s="388"/>
      <c r="U8" s="389"/>
      <c r="V8" s="390"/>
      <c r="W8" s="262">
        <f t="shared" si="1"/>
        <v>0</v>
      </c>
      <c r="X8" s="262">
        <f t="shared" si="2"/>
        <v>0</v>
      </c>
      <c r="Y8" s="262">
        <f>W8*2.2</f>
        <v>0</v>
      </c>
      <c r="Z8" s="275">
        <f t="shared" si="3"/>
        <v>0</v>
      </c>
      <c r="AA8" s="422"/>
    </row>
    <row r="9" ht="109.5" customHeight="1">
      <c r="B9" s="376" t="s">
        <v>349</v>
      </c>
      <c r="C9" s="357"/>
      <c r="D9" s="358">
        <v>5.0</v>
      </c>
      <c r="E9" s="358" t="s">
        <v>350</v>
      </c>
      <c r="F9" s="425">
        <v>204.0</v>
      </c>
      <c r="G9" s="273">
        <v>1.57</v>
      </c>
      <c r="H9" s="247">
        <v>325.0</v>
      </c>
      <c r="I9" s="360"/>
      <c r="J9" s="361"/>
      <c r="K9" s="362"/>
      <c r="L9" s="363"/>
      <c r="M9" s="426"/>
      <c r="N9" s="365"/>
      <c r="O9" s="366"/>
      <c r="P9" s="367"/>
      <c r="Q9" s="368"/>
      <c r="R9" s="369"/>
      <c r="S9" s="370"/>
      <c r="T9" s="371"/>
      <c r="U9" s="372"/>
      <c r="V9" s="373"/>
      <c r="W9" s="374">
        <f t="shared" si="1"/>
        <v>0</v>
      </c>
      <c r="X9" s="374">
        <f t="shared" ref="X9:X11" si="4">D9*W9</f>
        <v>0</v>
      </c>
      <c r="Y9" s="374">
        <f>W9*1.9</f>
        <v>0</v>
      </c>
      <c r="Z9" s="375">
        <f t="shared" ref="Z9:Z11" si="5">H9*W9</f>
        <v>0</v>
      </c>
      <c r="AA9" s="422"/>
    </row>
    <row r="10" ht="109.5" customHeight="1">
      <c r="B10" s="376" t="s">
        <v>351</v>
      </c>
      <c r="C10" s="357"/>
      <c r="D10" s="358">
        <v>2.0</v>
      </c>
      <c r="E10" s="358" t="s">
        <v>352</v>
      </c>
      <c r="F10" s="425">
        <v>129.0</v>
      </c>
      <c r="G10" s="273">
        <v>1.57</v>
      </c>
      <c r="H10" s="247">
        <v>210.0</v>
      </c>
      <c r="I10" s="360"/>
      <c r="J10" s="361"/>
      <c r="K10" s="362"/>
      <c r="L10" s="363"/>
      <c r="M10" s="426"/>
      <c r="N10" s="365"/>
      <c r="O10" s="366"/>
      <c r="P10" s="367"/>
      <c r="Q10" s="368"/>
      <c r="R10" s="369"/>
      <c r="S10" s="370"/>
      <c r="T10" s="371"/>
      <c r="U10" s="372"/>
      <c r="V10" s="373"/>
      <c r="W10" s="374">
        <f t="shared" si="1"/>
        <v>0</v>
      </c>
      <c r="X10" s="374">
        <f t="shared" si="4"/>
        <v>0</v>
      </c>
      <c r="Y10" s="374">
        <f>W10*3.1</f>
        <v>0</v>
      </c>
      <c r="Z10" s="375">
        <f t="shared" si="5"/>
        <v>0</v>
      </c>
      <c r="AA10" s="422"/>
    </row>
    <row r="11" ht="109.5" customHeight="1">
      <c r="B11" s="376" t="s">
        <v>353</v>
      </c>
      <c r="C11" s="357"/>
      <c r="D11" s="358">
        <v>2.0</v>
      </c>
      <c r="E11" s="358" t="s">
        <v>354</v>
      </c>
      <c r="F11" s="425">
        <v>127.0</v>
      </c>
      <c r="G11" s="273">
        <v>1.57</v>
      </c>
      <c r="H11" s="247">
        <v>200.0</v>
      </c>
      <c r="I11" s="360"/>
      <c r="J11" s="361"/>
      <c r="K11" s="362"/>
      <c r="L11" s="363"/>
      <c r="M11" s="426"/>
      <c r="N11" s="365"/>
      <c r="O11" s="366"/>
      <c r="P11" s="367"/>
      <c r="Q11" s="368"/>
      <c r="R11" s="369"/>
      <c r="S11" s="370"/>
      <c r="T11" s="371"/>
      <c r="U11" s="372"/>
      <c r="V11" s="373"/>
      <c r="W11" s="374">
        <f t="shared" si="1"/>
        <v>0</v>
      </c>
      <c r="X11" s="374">
        <f t="shared" si="4"/>
        <v>0</v>
      </c>
      <c r="Y11" s="374">
        <f>W11*1.4</f>
        <v>0</v>
      </c>
      <c r="Z11" s="375">
        <f t="shared" si="5"/>
        <v>0</v>
      </c>
      <c r="AA11" s="422"/>
    </row>
    <row r="12" ht="32.25" customHeight="1">
      <c r="H12" s="212" t="s">
        <v>2</v>
      </c>
      <c r="I12" s="190">
        <f t="shared" ref="I12:Z12" si="6">SUM(I5:I11)</f>
        <v>0</v>
      </c>
      <c r="J12" s="190">
        <f t="shared" si="6"/>
        <v>0</v>
      </c>
      <c r="K12" s="190">
        <f t="shared" si="6"/>
        <v>0</v>
      </c>
      <c r="L12" s="190">
        <f t="shared" si="6"/>
        <v>0</v>
      </c>
      <c r="M12" s="190">
        <f t="shared" si="6"/>
        <v>0</v>
      </c>
      <c r="N12" s="190">
        <f t="shared" si="6"/>
        <v>0</v>
      </c>
      <c r="O12" s="190">
        <f t="shared" si="6"/>
        <v>0</v>
      </c>
      <c r="P12" s="190">
        <f t="shared" si="6"/>
        <v>0</v>
      </c>
      <c r="Q12" s="190">
        <f t="shared" si="6"/>
        <v>0</v>
      </c>
      <c r="R12" s="190">
        <f t="shared" si="6"/>
        <v>0</v>
      </c>
      <c r="S12" s="190">
        <f t="shared" si="6"/>
        <v>0</v>
      </c>
      <c r="T12" s="190">
        <f t="shared" si="6"/>
        <v>0</v>
      </c>
      <c r="U12" s="190">
        <f t="shared" si="6"/>
        <v>0</v>
      </c>
      <c r="V12" s="190">
        <f t="shared" si="6"/>
        <v>0</v>
      </c>
      <c r="W12" s="190">
        <f t="shared" si="6"/>
        <v>0</v>
      </c>
      <c r="X12" s="190">
        <f t="shared" si="6"/>
        <v>0</v>
      </c>
      <c r="Y12" s="190">
        <f t="shared" si="6"/>
        <v>0</v>
      </c>
      <c r="Z12" s="427">
        <f t="shared" si="6"/>
        <v>0</v>
      </c>
      <c r="AA12" s="422"/>
    </row>
    <row r="13" ht="57.0" customHeight="1">
      <c r="B13" s="423" t="s">
        <v>355</v>
      </c>
      <c r="C13" s="8"/>
      <c r="D13" s="8"/>
      <c r="E13" s="8"/>
      <c r="F13" s="8"/>
      <c r="G13" s="8"/>
      <c r="H13" s="8"/>
      <c r="I13" s="422"/>
      <c r="J13" s="422"/>
      <c r="K13" s="422"/>
      <c r="L13" s="422"/>
      <c r="M13" s="422"/>
      <c r="N13" s="422"/>
      <c r="O13" s="422"/>
      <c r="P13" s="422"/>
      <c r="Q13" s="422"/>
      <c r="R13" s="422"/>
      <c r="S13" s="428"/>
      <c r="T13" s="422"/>
      <c r="U13" s="422"/>
      <c r="V13" s="422"/>
      <c r="W13" s="422"/>
      <c r="X13" s="422"/>
      <c r="Y13" s="422"/>
      <c r="Z13" s="212"/>
      <c r="AA13" s="422"/>
    </row>
    <row r="14" ht="109.5" customHeight="1">
      <c r="B14" s="273" t="s">
        <v>356</v>
      </c>
      <c r="C14" s="274"/>
      <c r="D14" s="273">
        <v>10.0</v>
      </c>
      <c r="E14" s="273" t="s">
        <v>357</v>
      </c>
      <c r="F14" s="246">
        <v>84.0</v>
      </c>
      <c r="G14" s="273">
        <v>1.57</v>
      </c>
      <c r="H14" s="247">
        <v>135.0</v>
      </c>
      <c r="I14" s="377"/>
      <c r="J14" s="378"/>
      <c r="K14" s="379"/>
      <c r="L14" s="380"/>
      <c r="M14" s="392"/>
      <c r="N14" s="382"/>
      <c r="O14" s="383"/>
      <c r="P14" s="384"/>
      <c r="Q14" s="385"/>
      <c r="R14" s="386"/>
      <c r="S14" s="387"/>
      <c r="T14" s="388"/>
      <c r="U14" s="389"/>
      <c r="V14" s="390"/>
      <c r="W14" s="262">
        <f t="shared" ref="W14:W27" si="7">SUM(I14:V14)</f>
        <v>0</v>
      </c>
      <c r="X14" s="262">
        <f>D14*W14</f>
        <v>0</v>
      </c>
      <c r="Y14" s="262">
        <f>W14*0.884</f>
        <v>0</v>
      </c>
      <c r="Z14" s="275">
        <f>H14*W14</f>
        <v>0</v>
      </c>
      <c r="AA14" s="422"/>
    </row>
    <row r="15" ht="109.5" customHeight="1">
      <c r="B15" s="356" t="s">
        <v>269</v>
      </c>
      <c r="C15" s="357"/>
      <c r="D15" s="358">
        <v>10.0</v>
      </c>
      <c r="E15" s="358" t="s">
        <v>358</v>
      </c>
      <c r="F15" s="425">
        <v>58.0</v>
      </c>
      <c r="G15" s="273">
        <v>1.57</v>
      </c>
      <c r="H15" s="247">
        <v>95.0</v>
      </c>
      <c r="I15" s="360"/>
      <c r="J15" s="361"/>
      <c r="K15" s="362"/>
      <c r="L15" s="363"/>
      <c r="M15" s="426"/>
      <c r="N15" s="365"/>
      <c r="O15" s="366"/>
      <c r="P15" s="367"/>
      <c r="Q15" s="368"/>
      <c r="R15" s="369"/>
      <c r="S15" s="370"/>
      <c r="T15" s="371"/>
      <c r="U15" s="372"/>
      <c r="V15" s="373"/>
      <c r="W15" s="374">
        <f t="shared" si="7"/>
        <v>0</v>
      </c>
      <c r="X15" s="374">
        <f>W15*D15</f>
        <v>0</v>
      </c>
      <c r="Y15" s="374">
        <f>W15*0.706</f>
        <v>0</v>
      </c>
      <c r="Z15" s="375">
        <f>W15*H15</f>
        <v>0</v>
      </c>
      <c r="AA15" s="422"/>
    </row>
    <row r="16" ht="109.5" customHeight="1">
      <c r="B16" s="391" t="s">
        <v>359</v>
      </c>
      <c r="C16" s="304"/>
      <c r="D16" s="273">
        <v>10.0</v>
      </c>
      <c r="E16" s="273" t="s">
        <v>360</v>
      </c>
      <c r="F16" s="246">
        <v>105.0</v>
      </c>
      <c r="G16" s="273">
        <v>1.57</v>
      </c>
      <c r="H16" s="247">
        <v>165.0</v>
      </c>
      <c r="I16" s="377"/>
      <c r="J16" s="378"/>
      <c r="K16" s="379"/>
      <c r="L16" s="380"/>
      <c r="M16" s="392"/>
      <c r="N16" s="382"/>
      <c r="O16" s="383"/>
      <c r="P16" s="384"/>
      <c r="Q16" s="385"/>
      <c r="R16" s="386"/>
      <c r="S16" s="387"/>
      <c r="T16" s="388"/>
      <c r="U16" s="389"/>
      <c r="V16" s="390"/>
      <c r="W16" s="262">
        <f t="shared" si="7"/>
        <v>0</v>
      </c>
      <c r="X16" s="262">
        <f t="shared" ref="X16:X21" si="8">D16*W16</f>
        <v>0</v>
      </c>
      <c r="Y16" s="262">
        <f>W16*1.323</f>
        <v>0</v>
      </c>
      <c r="Z16" s="305">
        <f t="shared" ref="Z16:Z21" si="9">H16*W16</f>
        <v>0</v>
      </c>
      <c r="AA16" s="422"/>
    </row>
    <row r="17" ht="109.5" customHeight="1">
      <c r="B17" s="356" t="s">
        <v>361</v>
      </c>
      <c r="C17" s="357"/>
      <c r="D17" s="358">
        <v>10.0</v>
      </c>
      <c r="E17" s="358" t="s">
        <v>362</v>
      </c>
      <c r="F17" s="425">
        <v>139.0</v>
      </c>
      <c r="G17" s="273">
        <v>1.57</v>
      </c>
      <c r="H17" s="247">
        <v>220.0</v>
      </c>
      <c r="I17" s="360"/>
      <c r="J17" s="361"/>
      <c r="K17" s="362"/>
      <c r="L17" s="363"/>
      <c r="M17" s="426"/>
      <c r="N17" s="365"/>
      <c r="O17" s="366"/>
      <c r="P17" s="367"/>
      <c r="Q17" s="368"/>
      <c r="R17" s="369"/>
      <c r="S17" s="370"/>
      <c r="T17" s="371"/>
      <c r="U17" s="372"/>
      <c r="V17" s="373"/>
      <c r="W17" s="374">
        <f t="shared" si="7"/>
        <v>0</v>
      </c>
      <c r="X17" s="374">
        <f t="shared" si="8"/>
        <v>0</v>
      </c>
      <c r="Y17" s="374">
        <f>W17*2</f>
        <v>0</v>
      </c>
      <c r="Z17" s="375">
        <f t="shared" si="9"/>
        <v>0</v>
      </c>
      <c r="AA17" s="422"/>
    </row>
    <row r="18" ht="109.5" customHeight="1">
      <c r="B18" s="376" t="s">
        <v>363</v>
      </c>
      <c r="C18" s="357"/>
      <c r="D18" s="358">
        <v>10.0</v>
      </c>
      <c r="E18" s="358" t="s">
        <v>364</v>
      </c>
      <c r="F18" s="425">
        <v>130.0</v>
      </c>
      <c r="G18" s="273">
        <v>1.57</v>
      </c>
      <c r="H18" s="247">
        <v>205.0</v>
      </c>
      <c r="I18" s="360"/>
      <c r="J18" s="361"/>
      <c r="K18" s="362"/>
      <c r="L18" s="363"/>
      <c r="M18" s="426"/>
      <c r="N18" s="365"/>
      <c r="O18" s="366"/>
      <c r="P18" s="367"/>
      <c r="Q18" s="368"/>
      <c r="R18" s="369"/>
      <c r="S18" s="370"/>
      <c r="T18" s="371"/>
      <c r="U18" s="372"/>
      <c r="V18" s="373"/>
      <c r="W18" s="374">
        <f t="shared" si="7"/>
        <v>0</v>
      </c>
      <c r="X18" s="374">
        <f t="shared" si="8"/>
        <v>0</v>
      </c>
      <c r="Y18" s="374">
        <f>W18*1.71</f>
        <v>0</v>
      </c>
      <c r="Z18" s="375">
        <f t="shared" si="9"/>
        <v>0</v>
      </c>
      <c r="AA18" s="422"/>
    </row>
    <row r="19" ht="109.5" customHeight="1">
      <c r="B19" s="376" t="s">
        <v>365</v>
      </c>
      <c r="C19" s="357"/>
      <c r="D19" s="358">
        <v>10.0</v>
      </c>
      <c r="E19" s="358" t="s">
        <v>366</v>
      </c>
      <c r="F19" s="425">
        <v>166.0</v>
      </c>
      <c r="G19" s="273">
        <v>1.57</v>
      </c>
      <c r="H19" s="247">
        <v>265.0</v>
      </c>
      <c r="I19" s="360"/>
      <c r="J19" s="361"/>
      <c r="K19" s="362"/>
      <c r="L19" s="363"/>
      <c r="M19" s="426"/>
      <c r="N19" s="365"/>
      <c r="O19" s="366"/>
      <c r="P19" s="367"/>
      <c r="Q19" s="368"/>
      <c r="R19" s="369"/>
      <c r="S19" s="370"/>
      <c r="T19" s="371"/>
      <c r="U19" s="372"/>
      <c r="V19" s="373"/>
      <c r="W19" s="374">
        <f t="shared" si="7"/>
        <v>0</v>
      </c>
      <c r="X19" s="374">
        <f t="shared" si="8"/>
        <v>0</v>
      </c>
      <c r="Y19" s="374">
        <f>W19*2.473</f>
        <v>0</v>
      </c>
      <c r="Z19" s="375">
        <f t="shared" si="9"/>
        <v>0</v>
      </c>
      <c r="AA19" s="422"/>
    </row>
    <row r="20" ht="109.5" customHeight="1">
      <c r="B20" s="376" t="s">
        <v>367</v>
      </c>
      <c r="C20" s="429"/>
      <c r="D20" s="358">
        <v>3.0</v>
      </c>
      <c r="E20" s="358" t="s">
        <v>368</v>
      </c>
      <c r="F20" s="425">
        <v>100.0</v>
      </c>
      <c r="G20" s="273">
        <v>1.57</v>
      </c>
      <c r="H20" s="247">
        <v>160.0</v>
      </c>
      <c r="I20" s="360"/>
      <c r="J20" s="361"/>
      <c r="K20" s="362"/>
      <c r="L20" s="363"/>
      <c r="M20" s="426"/>
      <c r="N20" s="365"/>
      <c r="O20" s="366"/>
      <c r="P20" s="367"/>
      <c r="Q20" s="368"/>
      <c r="R20" s="369"/>
      <c r="S20" s="370"/>
      <c r="T20" s="371"/>
      <c r="U20" s="372"/>
      <c r="V20" s="373"/>
      <c r="W20" s="374">
        <f t="shared" si="7"/>
        <v>0</v>
      </c>
      <c r="X20" s="374">
        <f t="shared" si="8"/>
        <v>0</v>
      </c>
      <c r="Y20" s="374">
        <f>W20*0.91</f>
        <v>0</v>
      </c>
      <c r="Z20" s="375">
        <f t="shared" si="9"/>
        <v>0</v>
      </c>
      <c r="AA20" s="422"/>
    </row>
    <row r="21" ht="109.5" customHeight="1">
      <c r="B21" s="376" t="s">
        <v>369</v>
      </c>
      <c r="C21" s="429"/>
      <c r="D21" s="358">
        <v>3.0</v>
      </c>
      <c r="E21" s="358" t="s">
        <v>370</v>
      </c>
      <c r="F21" s="425">
        <v>96.0</v>
      </c>
      <c r="G21" s="273">
        <v>1.57</v>
      </c>
      <c r="H21" s="247">
        <v>155.0</v>
      </c>
      <c r="I21" s="360"/>
      <c r="J21" s="361"/>
      <c r="K21" s="362"/>
      <c r="L21" s="363"/>
      <c r="M21" s="426"/>
      <c r="N21" s="365"/>
      <c r="O21" s="366"/>
      <c r="P21" s="367"/>
      <c r="Q21" s="368"/>
      <c r="R21" s="369"/>
      <c r="S21" s="370"/>
      <c r="T21" s="371"/>
      <c r="U21" s="372"/>
      <c r="V21" s="373"/>
      <c r="W21" s="374">
        <f t="shared" si="7"/>
        <v>0</v>
      </c>
      <c r="X21" s="374">
        <f t="shared" si="8"/>
        <v>0</v>
      </c>
      <c r="Y21" s="374">
        <f>W21*0.84</f>
        <v>0</v>
      </c>
      <c r="Z21" s="375">
        <f t="shared" si="9"/>
        <v>0</v>
      </c>
      <c r="AA21" s="422"/>
    </row>
    <row r="22" ht="109.5" customHeight="1">
      <c r="B22" s="376" t="s">
        <v>371</v>
      </c>
      <c r="C22" s="429"/>
      <c r="D22" s="358">
        <v>3.0</v>
      </c>
      <c r="E22" s="358" t="s">
        <v>372</v>
      </c>
      <c r="F22" s="425">
        <v>125.0</v>
      </c>
      <c r="G22" s="273">
        <v>1.57</v>
      </c>
      <c r="H22" s="247">
        <v>200.0</v>
      </c>
      <c r="I22" s="360"/>
      <c r="J22" s="361"/>
      <c r="K22" s="362"/>
      <c r="L22" s="363"/>
      <c r="M22" s="426"/>
      <c r="N22" s="365"/>
      <c r="O22" s="366"/>
      <c r="P22" s="367"/>
      <c r="Q22" s="368"/>
      <c r="R22" s="369"/>
      <c r="S22" s="370"/>
      <c r="T22" s="371"/>
      <c r="U22" s="372"/>
      <c r="V22" s="373"/>
      <c r="W22" s="374">
        <f t="shared" si="7"/>
        <v>0</v>
      </c>
      <c r="X22" s="374">
        <f t="shared" ref="X22:X23" si="10">W22*D22</f>
        <v>0</v>
      </c>
      <c r="Y22" s="374">
        <f>W22*1.2</f>
        <v>0</v>
      </c>
      <c r="Z22" s="375">
        <f t="shared" ref="Z22:Z23" si="11">W22*H22</f>
        <v>0</v>
      </c>
      <c r="AA22" s="422"/>
    </row>
    <row r="23" ht="109.5" customHeight="1">
      <c r="B23" s="376" t="s">
        <v>373</v>
      </c>
      <c r="C23" s="429"/>
      <c r="D23" s="358">
        <v>3.0</v>
      </c>
      <c r="E23" s="358" t="s">
        <v>374</v>
      </c>
      <c r="F23" s="425">
        <v>151.0</v>
      </c>
      <c r="G23" s="273">
        <v>1.57</v>
      </c>
      <c r="H23" s="247">
        <v>240.0</v>
      </c>
      <c r="I23" s="360"/>
      <c r="J23" s="361"/>
      <c r="K23" s="362"/>
      <c r="L23" s="363"/>
      <c r="M23" s="426"/>
      <c r="N23" s="365"/>
      <c r="O23" s="366"/>
      <c r="P23" s="367"/>
      <c r="Q23" s="368"/>
      <c r="R23" s="369"/>
      <c r="S23" s="370"/>
      <c r="T23" s="371"/>
      <c r="U23" s="372"/>
      <c r="V23" s="373"/>
      <c r="W23" s="374">
        <f t="shared" si="7"/>
        <v>0</v>
      </c>
      <c r="X23" s="374">
        <f t="shared" si="10"/>
        <v>0</v>
      </c>
      <c r="Y23" s="374">
        <f>W23*1.6</f>
        <v>0</v>
      </c>
      <c r="Z23" s="375">
        <f t="shared" si="11"/>
        <v>0</v>
      </c>
      <c r="AA23" s="422"/>
    </row>
    <row r="24" ht="109.5" customHeight="1">
      <c r="B24" s="376" t="s">
        <v>375</v>
      </c>
      <c r="C24" s="429"/>
      <c r="D24" s="358">
        <v>3.0</v>
      </c>
      <c r="E24" s="358" t="s">
        <v>376</v>
      </c>
      <c r="F24" s="425">
        <v>148.0</v>
      </c>
      <c r="G24" s="273">
        <v>1.57</v>
      </c>
      <c r="H24" s="247">
        <v>235.0</v>
      </c>
      <c r="I24" s="360"/>
      <c r="J24" s="361"/>
      <c r="K24" s="362"/>
      <c r="L24" s="363"/>
      <c r="M24" s="426"/>
      <c r="N24" s="365"/>
      <c r="O24" s="366"/>
      <c r="P24" s="367"/>
      <c r="Q24" s="368"/>
      <c r="R24" s="369"/>
      <c r="S24" s="370"/>
      <c r="T24" s="371"/>
      <c r="U24" s="372"/>
      <c r="V24" s="373"/>
      <c r="W24" s="374">
        <f t="shared" si="7"/>
        <v>0</v>
      </c>
      <c r="X24" s="374">
        <f t="shared" ref="X24:X27" si="12">D24*W24</f>
        <v>0</v>
      </c>
      <c r="Y24" s="374">
        <f>W24*1.7</f>
        <v>0</v>
      </c>
      <c r="Z24" s="375">
        <f t="shared" ref="Z24:Z27" si="13">H24*W24</f>
        <v>0</v>
      </c>
      <c r="AA24" s="422"/>
    </row>
    <row r="25" ht="109.5" customHeight="1">
      <c r="B25" s="356" t="s">
        <v>377</v>
      </c>
      <c r="C25" s="357"/>
      <c r="D25" s="358">
        <v>3.0</v>
      </c>
      <c r="E25" s="358" t="s">
        <v>378</v>
      </c>
      <c r="F25" s="425">
        <v>231.0</v>
      </c>
      <c r="G25" s="273">
        <v>1.57</v>
      </c>
      <c r="H25" s="247">
        <v>365.0</v>
      </c>
      <c r="I25" s="360"/>
      <c r="J25" s="361"/>
      <c r="K25" s="362"/>
      <c r="L25" s="363"/>
      <c r="M25" s="426"/>
      <c r="N25" s="365"/>
      <c r="O25" s="366"/>
      <c r="P25" s="367"/>
      <c r="Q25" s="368"/>
      <c r="R25" s="369"/>
      <c r="S25" s="370"/>
      <c r="T25" s="371"/>
      <c r="U25" s="372"/>
      <c r="V25" s="373"/>
      <c r="W25" s="374">
        <f t="shared" si="7"/>
        <v>0</v>
      </c>
      <c r="X25" s="374">
        <f t="shared" si="12"/>
        <v>0</v>
      </c>
      <c r="Y25" s="374">
        <f>W25*1.43</f>
        <v>0</v>
      </c>
      <c r="Z25" s="375">
        <f t="shared" si="13"/>
        <v>0</v>
      </c>
      <c r="AA25" s="422"/>
    </row>
    <row r="26" ht="109.5" customHeight="1">
      <c r="B26" s="391" t="s">
        <v>379</v>
      </c>
      <c r="C26" s="304"/>
      <c r="D26" s="273">
        <v>3.0</v>
      </c>
      <c r="E26" s="273" t="s">
        <v>380</v>
      </c>
      <c r="F26" s="246">
        <v>243.0</v>
      </c>
      <c r="G26" s="273">
        <v>1.57</v>
      </c>
      <c r="H26" s="247">
        <v>385.0</v>
      </c>
      <c r="I26" s="377"/>
      <c r="J26" s="378"/>
      <c r="K26" s="379"/>
      <c r="L26" s="380"/>
      <c r="M26" s="392"/>
      <c r="N26" s="382"/>
      <c r="O26" s="383"/>
      <c r="P26" s="384"/>
      <c r="Q26" s="385"/>
      <c r="R26" s="386"/>
      <c r="S26" s="387"/>
      <c r="T26" s="388"/>
      <c r="U26" s="389"/>
      <c r="V26" s="390"/>
      <c r="W26" s="262">
        <f t="shared" si="7"/>
        <v>0</v>
      </c>
      <c r="X26" s="262">
        <f t="shared" si="12"/>
        <v>0</v>
      </c>
      <c r="Y26" s="262">
        <f>W26*3.3</f>
        <v>0</v>
      </c>
      <c r="Z26" s="305">
        <f t="shared" si="13"/>
        <v>0</v>
      </c>
      <c r="AA26" s="422"/>
    </row>
    <row r="27" ht="109.5" customHeight="1">
      <c r="B27" s="391" t="s">
        <v>381</v>
      </c>
      <c r="C27" s="304"/>
      <c r="D27" s="273">
        <v>3.0</v>
      </c>
      <c r="E27" s="273" t="s">
        <v>382</v>
      </c>
      <c r="F27" s="246">
        <v>327.0</v>
      </c>
      <c r="G27" s="273">
        <v>1.57</v>
      </c>
      <c r="H27" s="247">
        <v>515.0</v>
      </c>
      <c r="I27" s="377"/>
      <c r="J27" s="378"/>
      <c r="K27" s="379"/>
      <c r="L27" s="380"/>
      <c r="M27" s="392"/>
      <c r="N27" s="382"/>
      <c r="O27" s="383"/>
      <c r="P27" s="384"/>
      <c r="Q27" s="385"/>
      <c r="R27" s="386"/>
      <c r="S27" s="387"/>
      <c r="T27" s="388"/>
      <c r="U27" s="389"/>
      <c r="V27" s="390"/>
      <c r="W27" s="262">
        <f t="shared" si="7"/>
        <v>0</v>
      </c>
      <c r="X27" s="262">
        <f t="shared" si="12"/>
        <v>0</v>
      </c>
      <c r="Y27" s="262">
        <f>W27*4.637</f>
        <v>0</v>
      </c>
      <c r="Z27" s="305">
        <f t="shared" si="13"/>
        <v>0</v>
      </c>
      <c r="AA27" s="422"/>
    </row>
    <row r="28" ht="15.75" customHeight="1">
      <c r="H28" s="212" t="s">
        <v>2</v>
      </c>
      <c r="I28" s="190">
        <f t="shared" ref="I28:Z28" si="14">SUM(I14:I27)</f>
        <v>0</v>
      </c>
      <c r="J28" s="190">
        <f t="shared" si="14"/>
        <v>0</v>
      </c>
      <c r="K28" s="190">
        <f t="shared" si="14"/>
        <v>0</v>
      </c>
      <c r="L28" s="190">
        <f t="shared" si="14"/>
        <v>0</v>
      </c>
      <c r="M28" s="190">
        <f t="shared" si="14"/>
        <v>0</v>
      </c>
      <c r="N28" s="190">
        <f t="shared" si="14"/>
        <v>0</v>
      </c>
      <c r="O28" s="190">
        <f t="shared" si="14"/>
        <v>0</v>
      </c>
      <c r="P28" s="190">
        <f t="shared" si="14"/>
        <v>0</v>
      </c>
      <c r="Q28" s="190">
        <f t="shared" si="14"/>
        <v>0</v>
      </c>
      <c r="R28" s="190">
        <f t="shared" si="14"/>
        <v>0</v>
      </c>
      <c r="S28" s="190">
        <f t="shared" si="14"/>
        <v>0</v>
      </c>
      <c r="T28" s="190">
        <f t="shared" si="14"/>
        <v>0</v>
      </c>
      <c r="U28" s="190">
        <f t="shared" si="14"/>
        <v>0</v>
      </c>
      <c r="V28" s="190">
        <f t="shared" si="14"/>
        <v>0</v>
      </c>
      <c r="W28" s="190">
        <f t="shared" si="14"/>
        <v>0</v>
      </c>
      <c r="X28" s="190">
        <f t="shared" si="14"/>
        <v>0</v>
      </c>
      <c r="Y28" s="190">
        <f t="shared" si="14"/>
        <v>0</v>
      </c>
      <c r="Z28" s="427">
        <f t="shared" si="14"/>
        <v>0</v>
      </c>
      <c r="AA28" s="422"/>
    </row>
    <row r="29" ht="15.75" customHeight="1">
      <c r="B29" s="422"/>
      <c r="C29" s="422"/>
      <c r="D29" s="422"/>
      <c r="E29" s="422"/>
      <c r="F29" s="422"/>
      <c r="G29" s="422"/>
      <c r="H29" s="212"/>
      <c r="I29" s="422"/>
      <c r="J29" s="422"/>
      <c r="K29" s="422"/>
      <c r="L29" s="422"/>
      <c r="M29" s="422"/>
      <c r="N29" s="422"/>
      <c r="O29" s="422"/>
      <c r="P29" s="422"/>
      <c r="Q29" s="422"/>
      <c r="R29" s="422"/>
      <c r="S29" s="422"/>
      <c r="T29" s="422"/>
      <c r="U29" s="422"/>
      <c r="V29" s="422"/>
      <c r="W29" s="422"/>
      <c r="X29" s="422"/>
      <c r="Y29" s="422"/>
      <c r="Z29" s="212"/>
      <c r="AA29" s="422"/>
    </row>
    <row r="30" ht="15.75" customHeight="1">
      <c r="H30" s="1"/>
      <c r="Z30" s="36"/>
    </row>
    <row r="31" ht="15.75" customHeight="1">
      <c r="H31" s="1"/>
      <c r="Z31" s="36"/>
    </row>
    <row r="32" ht="15.75" customHeight="1">
      <c r="H32" s="1"/>
      <c r="Z32" s="36"/>
    </row>
    <row r="33" ht="15.75" customHeight="1">
      <c r="H33" s="1"/>
      <c r="Z33" s="36"/>
    </row>
    <row r="34" ht="15.75" customHeight="1">
      <c r="H34" s="1"/>
      <c r="Z34" s="36"/>
    </row>
    <row r="35" ht="15.75" customHeight="1">
      <c r="H35" s="1"/>
      <c r="Z35" s="36"/>
    </row>
    <row r="36" ht="15.75" customHeight="1">
      <c r="H36" s="1"/>
      <c r="Z36" s="36"/>
    </row>
    <row r="37" ht="15.75" customHeight="1">
      <c r="H37" s="1"/>
      <c r="Z37" s="36"/>
    </row>
    <row r="38" ht="15.75" customHeight="1">
      <c r="H38" s="1"/>
      <c r="Z38" s="36"/>
    </row>
    <row r="39" ht="15.75" customHeight="1">
      <c r="H39" s="1"/>
      <c r="Z39" s="36"/>
    </row>
    <row r="40" ht="15.75" customHeight="1">
      <c r="H40" s="1"/>
      <c r="Z40" s="36"/>
    </row>
    <row r="41" ht="15.75" customHeight="1">
      <c r="H41" s="1"/>
      <c r="Z41" s="36"/>
    </row>
    <row r="42" ht="15.75" customHeight="1">
      <c r="H42" s="1"/>
      <c r="Z42" s="36"/>
    </row>
    <row r="43" ht="15.75" customHeight="1">
      <c r="H43" s="1"/>
      <c r="Z43" s="36"/>
    </row>
    <row r="44" ht="15.75" customHeight="1">
      <c r="H44" s="1"/>
      <c r="Z44" s="36"/>
    </row>
    <row r="45" ht="15.75" customHeight="1">
      <c r="H45" s="1"/>
      <c r="Z45" s="36"/>
    </row>
    <row r="46" ht="15.75" customHeight="1">
      <c r="H46" s="1"/>
      <c r="Z46" s="36"/>
    </row>
    <row r="47" ht="15.75" customHeight="1">
      <c r="H47" s="1"/>
      <c r="Z47" s="36"/>
    </row>
    <row r="48" ht="15.75" customHeight="1">
      <c r="H48" s="1"/>
      <c r="Z48" s="36"/>
    </row>
    <row r="49" ht="15.75" customHeight="1">
      <c r="H49" s="1"/>
      <c r="Z49" s="36"/>
    </row>
    <row r="50" ht="15.75" customHeight="1">
      <c r="H50" s="1"/>
      <c r="Z50" s="36"/>
    </row>
    <row r="51" ht="15.75" customHeight="1">
      <c r="H51" s="1"/>
      <c r="Z51" s="36"/>
    </row>
    <row r="52" ht="15.75" customHeight="1">
      <c r="H52" s="1"/>
      <c r="Z52" s="36"/>
    </row>
    <row r="53" ht="15.75" customHeight="1">
      <c r="H53" s="1"/>
      <c r="Z53" s="36"/>
    </row>
    <row r="54" ht="15.75" customHeight="1">
      <c r="H54" s="1"/>
      <c r="Z54" s="36"/>
    </row>
    <row r="55" ht="15.75" customHeight="1">
      <c r="H55" s="1"/>
      <c r="Z55" s="36"/>
    </row>
    <row r="56" ht="15.75" customHeight="1">
      <c r="H56" s="1"/>
      <c r="Z56" s="36"/>
    </row>
    <row r="57" ht="15.75" customHeight="1">
      <c r="H57" s="1"/>
      <c r="Z57" s="36"/>
    </row>
    <row r="58" ht="15.75" customHeight="1">
      <c r="H58" s="1"/>
      <c r="Z58" s="36"/>
    </row>
    <row r="59" ht="15.75" customHeight="1">
      <c r="H59" s="1"/>
      <c r="Z59" s="36"/>
    </row>
    <row r="60" ht="15.75" customHeight="1">
      <c r="H60" s="1"/>
      <c r="Z60" s="36"/>
    </row>
    <row r="61" ht="15.75" customHeight="1">
      <c r="H61" s="1"/>
      <c r="Z61" s="36"/>
    </row>
    <row r="62" ht="15.75" customHeight="1">
      <c r="H62" s="1"/>
      <c r="Z62" s="36"/>
    </row>
    <row r="63" ht="15.75" customHeight="1">
      <c r="H63" s="1"/>
      <c r="Z63" s="36"/>
    </row>
    <row r="64" ht="15.75" customHeight="1">
      <c r="H64" s="1"/>
      <c r="Z64" s="36"/>
    </row>
    <row r="65" ht="15.75" customHeight="1">
      <c r="H65" s="1"/>
      <c r="Z65" s="36"/>
    </row>
    <row r="66" ht="15.75" customHeight="1">
      <c r="H66" s="1"/>
      <c r="Z66" s="36"/>
    </row>
    <row r="67" ht="15.75" customHeight="1">
      <c r="H67" s="1"/>
      <c r="Z67" s="36"/>
    </row>
    <row r="68" ht="15.75" customHeight="1">
      <c r="H68" s="1"/>
      <c r="Z68" s="36"/>
    </row>
    <row r="69" ht="15.75" customHeight="1">
      <c r="H69" s="1"/>
      <c r="Z69" s="36"/>
    </row>
    <row r="70" ht="15.75" customHeight="1">
      <c r="H70" s="1"/>
      <c r="Z70" s="36"/>
    </row>
    <row r="71" ht="15.75" customHeight="1">
      <c r="H71" s="1"/>
      <c r="Z71" s="36"/>
    </row>
    <row r="72" ht="15.75" customHeight="1">
      <c r="H72" s="1"/>
      <c r="Z72" s="36"/>
    </row>
    <row r="73" ht="15.75" customHeight="1">
      <c r="H73" s="1"/>
      <c r="Z73" s="36"/>
    </row>
    <row r="74" ht="15.75" customHeight="1">
      <c r="H74" s="1"/>
      <c r="Z74" s="36"/>
    </row>
    <row r="75" ht="15.75" customHeight="1">
      <c r="H75" s="1"/>
      <c r="Z75" s="36"/>
    </row>
    <row r="76" ht="15.75" customHeight="1">
      <c r="H76" s="1"/>
      <c r="Z76" s="36"/>
    </row>
    <row r="77" ht="15.75" customHeight="1">
      <c r="H77" s="1"/>
      <c r="Z77" s="36"/>
    </row>
    <row r="78" ht="15.75" customHeight="1">
      <c r="H78" s="1"/>
      <c r="Z78" s="36"/>
    </row>
    <row r="79" ht="15.75" customHeight="1">
      <c r="H79" s="1"/>
      <c r="Z79" s="36"/>
    </row>
    <row r="80" ht="15.75" customHeight="1">
      <c r="H80" s="1"/>
      <c r="Z80" s="36"/>
    </row>
    <row r="81" ht="15.75" customHeight="1">
      <c r="H81" s="1"/>
      <c r="Z81" s="36"/>
    </row>
    <row r="82" ht="15.75" customHeight="1">
      <c r="H82" s="1"/>
      <c r="Z82" s="36"/>
    </row>
    <row r="83" ht="15.75" customHeight="1">
      <c r="H83" s="1"/>
      <c r="Z83" s="36"/>
    </row>
    <row r="84" ht="15.75" customHeight="1">
      <c r="H84" s="1"/>
      <c r="Z84" s="36"/>
    </row>
    <row r="85" ht="15.75" customHeight="1">
      <c r="H85" s="1"/>
      <c r="Z85" s="36"/>
    </row>
    <row r="86" ht="15.75" customHeight="1">
      <c r="H86" s="1"/>
      <c r="Z86" s="36"/>
    </row>
    <row r="87" ht="15.75" customHeight="1">
      <c r="H87" s="1"/>
      <c r="Z87" s="36"/>
    </row>
    <row r="88" ht="15.75" customHeight="1">
      <c r="H88" s="1"/>
      <c r="Z88" s="36"/>
    </row>
    <row r="89" ht="15.75" customHeight="1">
      <c r="H89" s="1"/>
      <c r="Z89" s="36"/>
    </row>
    <row r="90" ht="15.75" customHeight="1">
      <c r="H90" s="1"/>
      <c r="Z90" s="36"/>
    </row>
    <row r="91" ht="15.75" customHeight="1">
      <c r="H91" s="1"/>
      <c r="Z91" s="36"/>
    </row>
    <row r="92" ht="15.75" customHeight="1">
      <c r="H92" s="1"/>
      <c r="Z92" s="36"/>
    </row>
    <row r="93" ht="15.75" customHeight="1">
      <c r="H93" s="1"/>
      <c r="Z93" s="36"/>
    </row>
    <row r="94" ht="15.75" customHeight="1">
      <c r="H94" s="1"/>
      <c r="Z94" s="36"/>
    </row>
    <row r="95" ht="15.75" customHeight="1">
      <c r="H95" s="1"/>
      <c r="Z95" s="36"/>
    </row>
    <row r="96" ht="15.75" customHeight="1">
      <c r="H96" s="1"/>
      <c r="Z96" s="36"/>
    </row>
    <row r="97" ht="15.75" customHeight="1">
      <c r="H97" s="1"/>
      <c r="Z97" s="36"/>
    </row>
    <row r="98" ht="15.75" customHeight="1">
      <c r="H98" s="1"/>
      <c r="Z98" s="36"/>
    </row>
    <row r="99" ht="15.75" customHeight="1">
      <c r="H99" s="1"/>
      <c r="Z99" s="36"/>
    </row>
    <row r="100" ht="15.75" customHeight="1">
      <c r="H100" s="1"/>
      <c r="Z100" s="36"/>
    </row>
    <row r="101" ht="15.75" customHeight="1">
      <c r="H101" s="1"/>
      <c r="Z101" s="36"/>
    </row>
    <row r="102" ht="15.75" customHeight="1">
      <c r="H102" s="1"/>
      <c r="Z102" s="36"/>
    </row>
    <row r="103" ht="15.75" customHeight="1">
      <c r="H103" s="1"/>
      <c r="Z103" s="36"/>
    </row>
    <row r="104" ht="15.75" customHeight="1">
      <c r="H104" s="1"/>
      <c r="Z104" s="36"/>
    </row>
    <row r="105" ht="15.75" customHeight="1">
      <c r="H105" s="1"/>
      <c r="Z105" s="36"/>
    </row>
    <row r="106" ht="15.75" customHeight="1">
      <c r="H106" s="1"/>
      <c r="Z106" s="36"/>
    </row>
    <row r="107" ht="15.75" customHeight="1">
      <c r="H107" s="1"/>
      <c r="Z107" s="36"/>
    </row>
    <row r="108" ht="15.75" customHeight="1">
      <c r="H108" s="1"/>
      <c r="Z108" s="36"/>
    </row>
    <row r="109" ht="15.75" customHeight="1">
      <c r="H109" s="1"/>
      <c r="Z109" s="36"/>
    </row>
    <row r="110" ht="15.75" customHeight="1">
      <c r="H110" s="1"/>
      <c r="Z110" s="36"/>
    </row>
    <row r="111" ht="15.75" customHeight="1">
      <c r="H111" s="1"/>
      <c r="Z111" s="36"/>
    </row>
    <row r="112" ht="15.75" customHeight="1">
      <c r="H112" s="1"/>
      <c r="Z112" s="36"/>
    </row>
    <row r="113" ht="15.75" customHeight="1">
      <c r="H113" s="1"/>
      <c r="Z113" s="36"/>
    </row>
    <row r="114" ht="15.75" customHeight="1">
      <c r="H114" s="1"/>
      <c r="Z114" s="36"/>
    </row>
    <row r="115" ht="15.75" customHeight="1">
      <c r="H115" s="1"/>
      <c r="Z115" s="36"/>
    </row>
    <row r="116" ht="15.75" customHeight="1">
      <c r="H116" s="1"/>
      <c r="Z116" s="36"/>
    </row>
    <row r="117" ht="15.75" customHeight="1">
      <c r="H117" s="1"/>
      <c r="Z117" s="36"/>
    </row>
    <row r="118" ht="15.75" customHeight="1">
      <c r="H118" s="1"/>
      <c r="Z118" s="36"/>
    </row>
    <row r="119" ht="15.75" customHeight="1">
      <c r="H119" s="1"/>
      <c r="Z119" s="36"/>
    </row>
    <row r="120" ht="15.75" customHeight="1">
      <c r="H120" s="1"/>
      <c r="Z120" s="36"/>
    </row>
    <row r="121" ht="15.75" customHeight="1">
      <c r="H121" s="1"/>
      <c r="Z121" s="36"/>
    </row>
    <row r="122" ht="15.75" customHeight="1">
      <c r="H122" s="1"/>
      <c r="Z122" s="36"/>
    </row>
    <row r="123" ht="15.75" customHeight="1">
      <c r="H123" s="1"/>
      <c r="Z123" s="36"/>
    </row>
    <row r="124" ht="15.75" customHeight="1">
      <c r="H124" s="1"/>
      <c r="Z124" s="36"/>
    </row>
    <row r="125" ht="15.75" customHeight="1">
      <c r="H125" s="1"/>
      <c r="Z125" s="36"/>
    </row>
    <row r="126" ht="15.75" customHeight="1">
      <c r="H126" s="1"/>
      <c r="Z126" s="36"/>
    </row>
    <row r="127" ht="15.75" customHeight="1">
      <c r="H127" s="1"/>
      <c r="Z127" s="36"/>
    </row>
    <row r="128" ht="15.75" customHeight="1">
      <c r="H128" s="1"/>
      <c r="Z128" s="36"/>
    </row>
    <row r="129" ht="15.75" customHeight="1">
      <c r="H129" s="1"/>
      <c r="Z129" s="36"/>
    </row>
    <row r="130" ht="15.75" customHeight="1">
      <c r="H130" s="1"/>
      <c r="Z130" s="36"/>
    </row>
    <row r="131" ht="15.75" customHeight="1">
      <c r="H131" s="1"/>
      <c r="Z131" s="36"/>
    </row>
    <row r="132" ht="15.75" customHeight="1">
      <c r="H132" s="1"/>
      <c r="Z132" s="36"/>
    </row>
    <row r="133" ht="15.75" customHeight="1">
      <c r="H133" s="1"/>
      <c r="Z133" s="36"/>
    </row>
    <row r="134" ht="15.75" customHeight="1">
      <c r="H134" s="1"/>
      <c r="Z134" s="36"/>
    </row>
    <row r="135" ht="15.75" customHeight="1">
      <c r="H135" s="1"/>
      <c r="Z135" s="36"/>
    </row>
    <row r="136" ht="15.75" customHeight="1">
      <c r="H136" s="1"/>
      <c r="Z136" s="36"/>
    </row>
    <row r="137" ht="15.75" customHeight="1">
      <c r="H137" s="1"/>
      <c r="Z137" s="36"/>
    </row>
    <row r="138" ht="15.75" customHeight="1">
      <c r="H138" s="1"/>
      <c r="Z138" s="36"/>
    </row>
    <row r="139" ht="15.75" customHeight="1">
      <c r="H139" s="1"/>
      <c r="Z139" s="36"/>
    </row>
    <row r="140" ht="15.75" customHeight="1">
      <c r="H140" s="1"/>
      <c r="Z140" s="36"/>
    </row>
    <row r="141" ht="15.75" customHeight="1">
      <c r="H141" s="1"/>
      <c r="Z141" s="36"/>
    </row>
    <row r="142" ht="15.75" customHeight="1">
      <c r="H142" s="1"/>
      <c r="Z142" s="36"/>
    </row>
    <row r="143" ht="15.75" customHeight="1">
      <c r="H143" s="1"/>
      <c r="Z143" s="36"/>
    </row>
    <row r="144" ht="15.75" customHeight="1">
      <c r="H144" s="1"/>
      <c r="Z144" s="36"/>
    </row>
    <row r="145" ht="15.75" customHeight="1">
      <c r="H145" s="1"/>
      <c r="Z145" s="36"/>
    </row>
    <row r="146" ht="15.75" customHeight="1">
      <c r="H146" s="1"/>
      <c r="Z146" s="36"/>
    </row>
    <row r="147" ht="15.75" customHeight="1">
      <c r="H147" s="1"/>
      <c r="Z147" s="36"/>
    </row>
    <row r="148" ht="15.75" customHeight="1">
      <c r="H148" s="1"/>
      <c r="Z148" s="36"/>
    </row>
    <row r="149" ht="15.75" customHeight="1">
      <c r="H149" s="1"/>
      <c r="Z149" s="36"/>
    </row>
    <row r="150" ht="15.75" customHeight="1">
      <c r="H150" s="1"/>
      <c r="Z150" s="36"/>
    </row>
    <row r="151" ht="15.75" customHeight="1">
      <c r="H151" s="1"/>
      <c r="Z151" s="36"/>
    </row>
    <row r="152" ht="15.75" customHeight="1">
      <c r="H152" s="1"/>
      <c r="Z152" s="36"/>
    </row>
    <row r="153" ht="15.75" customHeight="1">
      <c r="H153" s="1"/>
      <c r="Z153" s="36"/>
    </row>
    <row r="154" ht="15.75" customHeight="1">
      <c r="H154" s="1"/>
      <c r="Z154" s="36"/>
    </row>
    <row r="155" ht="15.75" customHeight="1">
      <c r="H155" s="1"/>
      <c r="Z155" s="36"/>
    </row>
    <row r="156" ht="15.75" customHeight="1">
      <c r="H156" s="1"/>
      <c r="Z156" s="36"/>
    </row>
    <row r="157" ht="15.75" customHeight="1">
      <c r="H157" s="1"/>
      <c r="Z157" s="36"/>
    </row>
    <row r="158" ht="15.75" customHeight="1">
      <c r="H158" s="1"/>
      <c r="Z158" s="36"/>
    </row>
    <row r="159" ht="15.75" customHeight="1">
      <c r="H159" s="1"/>
      <c r="Z159" s="36"/>
    </row>
    <row r="160" ht="15.75" customHeight="1">
      <c r="H160" s="1"/>
      <c r="Z160" s="36"/>
    </row>
    <row r="161" ht="15.75" customHeight="1">
      <c r="H161" s="1"/>
      <c r="Z161" s="36"/>
    </row>
    <row r="162" ht="15.75" customHeight="1">
      <c r="H162" s="1"/>
      <c r="Z162" s="36"/>
    </row>
    <row r="163" ht="15.75" customHeight="1">
      <c r="H163" s="1"/>
      <c r="Z163" s="36"/>
    </row>
    <row r="164" ht="15.75" customHeight="1">
      <c r="H164" s="1"/>
      <c r="Z164" s="36"/>
    </row>
    <row r="165" ht="15.75" customHeight="1">
      <c r="H165" s="1"/>
      <c r="Z165" s="36"/>
    </row>
    <row r="166" ht="15.75" customHeight="1">
      <c r="H166" s="1"/>
      <c r="Z166" s="36"/>
    </row>
    <row r="167" ht="15.75" customHeight="1">
      <c r="H167" s="1"/>
      <c r="Z167" s="36"/>
    </row>
    <row r="168" ht="15.75" customHeight="1">
      <c r="H168" s="1"/>
      <c r="Z168" s="36"/>
    </row>
    <row r="169" ht="15.75" customHeight="1">
      <c r="H169" s="1"/>
      <c r="Z169" s="36"/>
    </row>
    <row r="170" ht="15.75" customHeight="1">
      <c r="H170" s="1"/>
      <c r="Z170" s="36"/>
    </row>
    <row r="171" ht="15.75" customHeight="1">
      <c r="H171" s="1"/>
      <c r="Z171" s="36"/>
    </row>
    <row r="172" ht="15.75" customHeight="1">
      <c r="H172" s="1"/>
      <c r="Z172" s="36"/>
    </row>
    <row r="173" ht="15.75" customHeight="1">
      <c r="H173" s="1"/>
      <c r="Z173" s="36"/>
    </row>
    <row r="174" ht="15.75" customHeight="1">
      <c r="H174" s="1"/>
      <c r="Z174" s="36"/>
    </row>
    <row r="175" ht="15.75" customHeight="1">
      <c r="H175" s="1"/>
      <c r="Z175" s="36"/>
    </row>
    <row r="176" ht="15.75" customHeight="1">
      <c r="H176" s="1"/>
      <c r="Z176" s="36"/>
    </row>
    <row r="177" ht="15.75" customHeight="1">
      <c r="H177" s="1"/>
      <c r="Z177" s="36"/>
    </row>
    <row r="178" ht="15.75" customHeight="1">
      <c r="H178" s="1"/>
      <c r="Z178" s="36"/>
    </row>
    <row r="179" ht="15.75" customHeight="1">
      <c r="H179" s="1"/>
      <c r="Z179" s="36"/>
    </row>
    <row r="180" ht="15.75" customHeight="1">
      <c r="H180" s="1"/>
      <c r="Z180" s="36"/>
    </row>
    <row r="181" ht="15.75" customHeight="1">
      <c r="H181" s="1"/>
      <c r="Z181" s="36"/>
    </row>
    <row r="182" ht="15.75" customHeight="1">
      <c r="H182" s="1"/>
      <c r="Z182" s="36"/>
    </row>
    <row r="183" ht="15.75" customHeight="1">
      <c r="H183" s="1"/>
      <c r="Z183" s="36"/>
    </row>
    <row r="184" ht="15.75" customHeight="1">
      <c r="H184" s="1"/>
      <c r="Z184" s="36"/>
    </row>
    <row r="185" ht="15.75" customHeight="1">
      <c r="H185" s="1"/>
      <c r="Z185" s="36"/>
    </row>
    <row r="186" ht="15.75" customHeight="1">
      <c r="H186" s="1"/>
      <c r="Z186" s="36"/>
    </row>
    <row r="187" ht="15.75" customHeight="1">
      <c r="H187" s="1"/>
      <c r="Z187" s="36"/>
    </row>
    <row r="188" ht="15.75" customHeight="1">
      <c r="H188" s="1"/>
      <c r="Z188" s="36"/>
    </row>
    <row r="189" ht="15.75" customHeight="1">
      <c r="H189" s="1"/>
      <c r="Z189" s="36"/>
    </row>
    <row r="190" ht="15.75" customHeight="1">
      <c r="H190" s="1"/>
      <c r="Z190" s="36"/>
    </row>
    <row r="191" ht="15.75" customHeight="1">
      <c r="H191" s="1"/>
      <c r="Z191" s="36"/>
    </row>
    <row r="192" ht="15.75" customHeight="1">
      <c r="H192" s="1"/>
      <c r="Z192" s="36"/>
    </row>
    <row r="193" ht="15.75" customHeight="1">
      <c r="H193" s="1"/>
      <c r="Z193" s="36"/>
    </row>
    <row r="194" ht="15.75" customHeight="1">
      <c r="H194" s="1"/>
      <c r="Z194" s="36"/>
    </row>
    <row r="195" ht="15.75" customHeight="1">
      <c r="H195" s="1"/>
      <c r="Z195" s="36"/>
    </row>
    <row r="196" ht="15.75" customHeight="1">
      <c r="H196" s="1"/>
      <c r="Z196" s="36"/>
    </row>
    <row r="197" ht="15.75" customHeight="1">
      <c r="H197" s="1"/>
      <c r="Z197" s="36"/>
    </row>
    <row r="198" ht="15.75" customHeight="1">
      <c r="H198" s="1"/>
      <c r="Z198" s="36"/>
    </row>
    <row r="199" ht="15.75" customHeight="1">
      <c r="H199" s="1"/>
      <c r="Z199" s="36"/>
    </row>
    <row r="200" ht="15.75" customHeight="1">
      <c r="H200" s="1"/>
      <c r="Z200" s="36"/>
    </row>
    <row r="201" ht="15.75" customHeight="1">
      <c r="H201" s="1"/>
      <c r="Z201" s="36"/>
    </row>
    <row r="202" ht="15.75" customHeight="1">
      <c r="H202" s="1"/>
      <c r="Z202" s="36"/>
    </row>
    <row r="203" ht="15.75" customHeight="1">
      <c r="H203" s="1"/>
      <c r="Z203" s="36"/>
    </row>
    <row r="204" ht="15.75" customHeight="1">
      <c r="H204" s="1"/>
      <c r="Z204" s="36"/>
    </row>
    <row r="205" ht="15.75" customHeight="1">
      <c r="H205" s="1"/>
      <c r="Z205" s="36"/>
    </row>
    <row r="206" ht="15.75" customHeight="1">
      <c r="H206" s="1"/>
      <c r="Z206" s="36"/>
    </row>
    <row r="207" ht="15.75" customHeight="1">
      <c r="H207" s="1"/>
      <c r="Z207" s="36"/>
    </row>
    <row r="208" ht="15.75" customHeight="1">
      <c r="H208" s="1"/>
      <c r="Z208" s="36"/>
    </row>
    <row r="209" ht="15.75" customHeight="1">
      <c r="H209" s="1"/>
      <c r="Z209" s="36"/>
    </row>
    <row r="210" ht="15.75" customHeight="1">
      <c r="H210" s="1"/>
      <c r="Z210" s="36"/>
    </row>
    <row r="211" ht="15.75" customHeight="1">
      <c r="H211" s="1"/>
      <c r="Z211" s="36"/>
    </row>
    <row r="212" ht="15.75" customHeight="1">
      <c r="H212" s="1"/>
      <c r="Z212" s="36"/>
    </row>
    <row r="213" ht="15.75" customHeight="1">
      <c r="H213" s="1"/>
      <c r="Z213" s="36"/>
    </row>
    <row r="214" ht="15.75" customHeight="1">
      <c r="H214" s="1"/>
      <c r="Z214" s="36"/>
    </row>
    <row r="215" ht="15.75" customHeight="1">
      <c r="H215" s="1"/>
      <c r="Z215" s="36"/>
    </row>
    <row r="216" ht="15.75" customHeight="1">
      <c r="H216" s="1"/>
      <c r="Z216" s="36"/>
    </row>
    <row r="217" ht="15.75" customHeight="1">
      <c r="H217" s="1"/>
      <c r="Z217" s="36"/>
    </row>
    <row r="218" ht="15.75" customHeight="1">
      <c r="H218" s="1"/>
      <c r="Z218" s="36"/>
    </row>
    <row r="219" ht="15.75" customHeight="1">
      <c r="H219" s="1"/>
      <c r="Z219" s="36"/>
    </row>
    <row r="220" ht="15.75" customHeight="1">
      <c r="H220" s="1"/>
      <c r="Z220" s="36"/>
    </row>
    <row r="221" ht="15.75" customHeight="1">
      <c r="H221" s="1"/>
      <c r="Z221" s="36"/>
    </row>
    <row r="222" ht="15.75" customHeight="1">
      <c r="H222" s="1"/>
      <c r="Z222" s="36"/>
    </row>
    <row r="223" ht="15.75" customHeight="1">
      <c r="H223" s="1"/>
      <c r="Z223" s="36"/>
    </row>
    <row r="224" ht="15.75" customHeight="1">
      <c r="H224" s="1"/>
      <c r="Z224" s="36"/>
    </row>
    <row r="225" ht="15.75" customHeight="1">
      <c r="H225" s="1"/>
      <c r="Z225" s="36"/>
    </row>
    <row r="226" ht="15.75" customHeight="1">
      <c r="H226" s="1"/>
      <c r="Z226" s="36"/>
    </row>
    <row r="227" ht="15.75" customHeight="1">
      <c r="H227" s="1"/>
      <c r="Z227" s="36"/>
    </row>
    <row r="228" ht="15.75" customHeight="1">
      <c r="H228" s="1"/>
      <c r="Z228" s="36"/>
    </row>
    <row r="229" ht="15.75" customHeight="1">
      <c r="H229" s="36"/>
      <c r="Z229" s="36"/>
    </row>
    <row r="230" ht="15.75" customHeight="1">
      <c r="H230" s="36"/>
      <c r="Z230" s="36"/>
    </row>
    <row r="231" ht="15.75" customHeight="1">
      <c r="H231" s="36"/>
      <c r="Z231" s="36"/>
    </row>
    <row r="232" ht="15.75" customHeight="1">
      <c r="H232" s="36"/>
      <c r="Z232" s="36"/>
    </row>
    <row r="233" ht="15.75" customHeight="1">
      <c r="H233" s="36"/>
      <c r="Z233" s="36"/>
    </row>
    <row r="234" ht="15.75" customHeight="1">
      <c r="H234" s="36"/>
      <c r="Z234" s="36"/>
    </row>
    <row r="235" ht="15.75" customHeight="1">
      <c r="H235" s="36"/>
      <c r="Z235" s="36"/>
    </row>
    <row r="236" ht="15.75" customHeight="1">
      <c r="H236" s="36"/>
      <c r="Z236" s="36"/>
    </row>
    <row r="237" ht="15.75" customHeight="1">
      <c r="H237" s="36"/>
      <c r="Z237" s="36"/>
    </row>
    <row r="238" ht="15.75" customHeight="1">
      <c r="H238" s="36"/>
      <c r="Z238" s="36"/>
    </row>
    <row r="239" ht="15.75" customHeight="1">
      <c r="H239" s="36"/>
      <c r="Z239" s="36"/>
    </row>
    <row r="240" ht="15.75" customHeight="1">
      <c r="H240" s="36"/>
      <c r="Z240" s="36"/>
    </row>
    <row r="241" ht="15.75" customHeight="1">
      <c r="H241" s="36"/>
      <c r="Z241" s="36"/>
    </row>
    <row r="242" ht="15.75" customHeight="1">
      <c r="H242" s="36"/>
      <c r="Z242" s="36"/>
    </row>
    <row r="243" ht="15.75" customHeight="1">
      <c r="H243" s="36"/>
      <c r="Z243" s="36"/>
    </row>
    <row r="244" ht="15.75" customHeight="1">
      <c r="H244" s="36"/>
      <c r="Z244" s="36"/>
    </row>
    <row r="245" ht="15.75" customHeight="1">
      <c r="H245" s="36"/>
      <c r="Z245" s="36"/>
    </row>
    <row r="246" ht="15.75" customHeight="1">
      <c r="H246" s="36"/>
      <c r="Z246" s="36"/>
    </row>
    <row r="247" ht="15.75" customHeight="1">
      <c r="H247" s="36"/>
      <c r="Z247" s="36"/>
    </row>
    <row r="248" ht="15.75" customHeight="1">
      <c r="H248" s="36"/>
      <c r="Z248" s="36"/>
    </row>
    <row r="249" ht="15.75" customHeight="1">
      <c r="H249" s="36"/>
      <c r="Z249" s="36"/>
    </row>
    <row r="250" ht="15.75" customHeight="1">
      <c r="H250" s="36"/>
      <c r="Z250" s="36"/>
    </row>
    <row r="251" ht="15.75" customHeight="1">
      <c r="H251" s="36"/>
      <c r="Z251" s="36"/>
    </row>
    <row r="252" ht="15.75" customHeight="1">
      <c r="H252" s="36"/>
      <c r="Z252" s="36"/>
    </row>
    <row r="253" ht="15.75" customHeight="1">
      <c r="H253" s="36"/>
      <c r="Z253" s="36"/>
    </row>
    <row r="254" ht="15.75" customHeight="1">
      <c r="H254" s="36"/>
      <c r="Z254" s="36"/>
    </row>
    <row r="255" ht="15.75" customHeight="1">
      <c r="H255" s="36"/>
      <c r="Z255" s="36"/>
    </row>
    <row r="256" ht="15.75" customHeight="1">
      <c r="H256" s="36"/>
      <c r="Z256" s="36"/>
    </row>
    <row r="257" ht="15.75" customHeight="1">
      <c r="H257" s="36"/>
      <c r="Z257" s="36"/>
    </row>
    <row r="258" ht="15.75" customHeight="1">
      <c r="H258" s="36"/>
      <c r="Z258" s="36"/>
    </row>
    <row r="259" ht="15.75" customHeight="1">
      <c r="H259" s="36"/>
      <c r="Z259" s="36"/>
    </row>
    <row r="260" ht="15.75" customHeight="1">
      <c r="H260" s="36"/>
      <c r="Z260" s="36"/>
    </row>
    <row r="261" ht="15.75" customHeight="1">
      <c r="H261" s="36"/>
      <c r="Z261" s="36"/>
    </row>
    <row r="262" ht="15.75" customHeight="1">
      <c r="H262" s="36"/>
      <c r="Z262" s="36"/>
    </row>
    <row r="263" ht="15.75" customHeight="1">
      <c r="H263" s="36"/>
      <c r="Z263" s="36"/>
    </row>
    <row r="264" ht="15.75" customHeight="1">
      <c r="H264" s="36"/>
      <c r="Z264" s="36"/>
    </row>
    <row r="265" ht="15.75" customHeight="1">
      <c r="H265" s="36"/>
      <c r="Z265" s="36"/>
    </row>
    <row r="266" ht="15.75" customHeight="1">
      <c r="H266" s="36"/>
      <c r="Z266" s="36"/>
    </row>
    <row r="267" ht="15.75" customHeight="1">
      <c r="H267" s="36"/>
      <c r="Z267" s="36"/>
    </row>
    <row r="268" ht="15.75" customHeight="1">
      <c r="H268" s="36"/>
      <c r="Z268" s="36"/>
    </row>
    <row r="269" ht="15.75" customHeight="1">
      <c r="H269" s="36"/>
      <c r="Z269" s="36"/>
    </row>
    <row r="270" ht="15.75" customHeight="1">
      <c r="H270" s="36"/>
      <c r="Z270" s="36"/>
    </row>
    <row r="271" ht="15.75" customHeight="1">
      <c r="H271" s="36"/>
      <c r="Z271" s="36"/>
    </row>
    <row r="272" ht="15.75" customHeight="1">
      <c r="H272" s="36"/>
      <c r="Z272" s="36"/>
    </row>
    <row r="273" ht="15.75" customHeight="1">
      <c r="H273" s="36"/>
      <c r="Z273" s="36"/>
    </row>
    <row r="274" ht="15.75" customHeight="1">
      <c r="H274" s="36"/>
      <c r="Z274" s="36"/>
    </row>
    <row r="275" ht="15.75" customHeight="1">
      <c r="H275" s="36"/>
      <c r="Z275" s="36"/>
    </row>
    <row r="276" ht="15.75" customHeight="1">
      <c r="H276" s="36"/>
      <c r="Z276" s="36"/>
    </row>
    <row r="277" ht="15.75" customHeight="1">
      <c r="H277" s="36"/>
      <c r="Z277" s="36"/>
    </row>
    <row r="278" ht="15.75" customHeight="1">
      <c r="H278" s="36"/>
      <c r="Z278" s="36"/>
    </row>
    <row r="279" ht="15.75" customHeight="1">
      <c r="H279" s="36"/>
      <c r="Z279" s="36"/>
    </row>
    <row r="280" ht="15.75" customHeight="1">
      <c r="H280" s="36"/>
      <c r="Z280" s="36"/>
    </row>
    <row r="281" ht="15.75" customHeight="1">
      <c r="H281" s="36"/>
      <c r="Z281" s="36"/>
    </row>
    <row r="282" ht="15.75" customHeight="1">
      <c r="H282" s="36"/>
      <c r="Z282" s="36"/>
    </row>
    <row r="283" ht="15.75" customHeight="1">
      <c r="H283" s="36"/>
      <c r="Z283" s="36"/>
    </row>
    <row r="284" ht="15.75" customHeight="1">
      <c r="H284" s="36"/>
      <c r="Z284" s="36"/>
    </row>
    <row r="285" ht="15.75" customHeight="1">
      <c r="H285" s="36"/>
      <c r="Z285" s="36"/>
    </row>
    <row r="286" ht="15.75" customHeight="1">
      <c r="H286" s="36"/>
      <c r="Z286" s="36"/>
    </row>
    <row r="287" ht="15.75" customHeight="1">
      <c r="H287" s="36"/>
      <c r="Z287" s="36"/>
    </row>
    <row r="288" ht="15.75" customHeight="1">
      <c r="H288" s="36"/>
      <c r="Z288" s="36"/>
    </row>
    <row r="289" ht="15.75" customHeight="1">
      <c r="H289" s="36"/>
      <c r="Z289" s="36"/>
    </row>
    <row r="290" ht="15.75" customHeight="1">
      <c r="H290" s="36"/>
      <c r="Z290" s="36"/>
    </row>
    <row r="291" ht="15.75" customHeight="1">
      <c r="H291" s="36"/>
      <c r="Z291" s="36"/>
    </row>
    <row r="292" ht="15.75" customHeight="1">
      <c r="H292" s="36"/>
      <c r="Z292" s="36"/>
    </row>
    <row r="293" ht="15.75" customHeight="1">
      <c r="H293" s="36"/>
      <c r="Z293" s="36"/>
    </row>
    <row r="294" ht="15.75" customHeight="1">
      <c r="H294" s="36"/>
      <c r="Z294" s="36"/>
    </row>
    <row r="295" ht="15.75" customHeight="1">
      <c r="H295" s="36"/>
      <c r="Z295" s="36"/>
    </row>
    <row r="296" ht="15.75" customHeight="1">
      <c r="H296" s="36"/>
      <c r="Z296" s="36"/>
    </row>
    <row r="297" ht="15.75" customHeight="1">
      <c r="H297" s="36"/>
      <c r="Z297" s="36"/>
    </row>
    <row r="298" ht="15.75" customHeight="1">
      <c r="H298" s="36"/>
      <c r="Z298" s="36"/>
    </row>
    <row r="299" ht="15.75" customHeight="1">
      <c r="H299" s="36"/>
      <c r="Z299" s="36"/>
    </row>
    <row r="300" ht="15.75" customHeight="1">
      <c r="H300" s="36"/>
      <c r="Z300" s="36"/>
    </row>
    <row r="301" ht="15.75" customHeight="1">
      <c r="H301" s="36"/>
      <c r="Z301" s="36"/>
    </row>
    <row r="302" ht="15.75" customHeight="1">
      <c r="H302" s="36"/>
      <c r="Z302" s="36"/>
    </row>
    <row r="303" ht="15.75" customHeight="1">
      <c r="H303" s="36"/>
      <c r="Z303" s="36"/>
    </row>
    <row r="304" ht="15.75" customHeight="1">
      <c r="H304" s="36"/>
      <c r="Z304" s="36"/>
    </row>
    <row r="305" ht="15.75" customHeight="1">
      <c r="H305" s="36"/>
      <c r="Z305" s="36"/>
    </row>
    <row r="306" ht="15.75" customHeight="1">
      <c r="H306" s="36"/>
      <c r="Z306" s="36"/>
    </row>
    <row r="307" ht="15.75" customHeight="1">
      <c r="H307" s="36"/>
      <c r="Z307" s="36"/>
    </row>
    <row r="308" ht="15.75" customHeight="1">
      <c r="H308" s="36"/>
      <c r="Z308" s="36"/>
    </row>
    <row r="309" ht="15.75" customHeight="1">
      <c r="H309" s="36"/>
      <c r="Z309" s="36"/>
    </row>
    <row r="310" ht="15.75" customHeight="1">
      <c r="H310" s="36"/>
      <c r="Z310" s="36"/>
    </row>
    <row r="311" ht="15.75" customHeight="1">
      <c r="H311" s="36"/>
      <c r="Z311" s="36"/>
    </row>
    <row r="312" ht="15.75" customHeight="1">
      <c r="H312" s="36"/>
      <c r="Z312" s="36"/>
    </row>
    <row r="313" ht="15.75" customHeight="1">
      <c r="H313" s="36"/>
      <c r="Z313" s="36"/>
    </row>
    <row r="314" ht="15.75" customHeight="1">
      <c r="H314" s="36"/>
      <c r="Z314" s="36"/>
    </row>
    <row r="315" ht="15.75" customHeight="1">
      <c r="H315" s="36"/>
      <c r="Z315" s="36"/>
    </row>
    <row r="316" ht="15.75" customHeight="1">
      <c r="H316" s="36"/>
      <c r="Z316" s="36"/>
    </row>
    <row r="317" ht="15.75" customHeight="1">
      <c r="H317" s="36"/>
      <c r="Z317" s="36"/>
    </row>
    <row r="318" ht="15.75" customHeight="1">
      <c r="H318" s="36"/>
      <c r="Z318" s="36"/>
    </row>
    <row r="319" ht="15.75" customHeight="1">
      <c r="H319" s="36"/>
      <c r="Z319" s="36"/>
    </row>
    <row r="320" ht="15.75" customHeight="1">
      <c r="H320" s="36"/>
      <c r="Z320" s="36"/>
    </row>
    <row r="321" ht="15.75" customHeight="1">
      <c r="H321" s="36"/>
      <c r="Z321" s="36"/>
    </row>
    <row r="322" ht="15.75" customHeight="1">
      <c r="H322" s="36"/>
      <c r="Z322" s="36"/>
    </row>
    <row r="323" ht="15.75" customHeight="1">
      <c r="H323" s="36"/>
      <c r="Z323" s="36"/>
    </row>
    <row r="324" ht="15.75" customHeight="1">
      <c r="H324" s="36"/>
      <c r="Z324" s="36"/>
    </row>
    <row r="325" ht="15.75" customHeight="1">
      <c r="H325" s="36"/>
      <c r="Z325" s="36"/>
    </row>
    <row r="326" ht="15.75" customHeight="1">
      <c r="H326" s="36"/>
      <c r="Z326" s="36"/>
    </row>
    <row r="327" ht="15.75" customHeight="1">
      <c r="H327" s="36"/>
      <c r="Z327" s="36"/>
    </row>
    <row r="328" ht="15.75" customHeight="1">
      <c r="H328" s="36"/>
      <c r="Z328" s="36"/>
    </row>
    <row r="329" ht="15.75" customHeight="1">
      <c r="H329" s="36"/>
      <c r="Z329" s="36"/>
    </row>
    <row r="330" ht="15.75" customHeight="1">
      <c r="H330" s="36"/>
      <c r="Z330" s="36"/>
    </row>
    <row r="331" ht="15.75" customHeight="1">
      <c r="H331" s="36"/>
      <c r="Z331" s="36"/>
    </row>
    <row r="332" ht="15.75" customHeight="1">
      <c r="H332" s="36"/>
      <c r="Z332" s="36"/>
    </row>
    <row r="333" ht="15.75" customHeight="1">
      <c r="H333" s="36"/>
      <c r="Z333" s="36"/>
    </row>
    <row r="334" ht="15.75" customHeight="1">
      <c r="H334" s="36"/>
      <c r="Z334" s="36"/>
    </row>
    <row r="335" ht="15.75" customHeight="1">
      <c r="H335" s="36"/>
      <c r="Z335" s="36"/>
    </row>
    <row r="336" ht="15.75" customHeight="1">
      <c r="H336" s="36"/>
      <c r="Z336" s="36"/>
    </row>
    <row r="337" ht="15.75" customHeight="1">
      <c r="H337" s="36"/>
      <c r="Z337" s="36"/>
    </row>
    <row r="338" ht="15.75" customHeight="1">
      <c r="H338" s="36"/>
      <c r="Z338" s="36"/>
    </row>
    <row r="339" ht="15.75" customHeight="1">
      <c r="H339" s="36"/>
      <c r="Z339" s="36"/>
    </row>
    <row r="340" ht="15.75" customHeight="1">
      <c r="H340" s="36"/>
      <c r="Z340" s="36"/>
    </row>
    <row r="341" ht="15.75" customHeight="1">
      <c r="H341" s="36"/>
      <c r="Z341" s="36"/>
    </row>
    <row r="342" ht="15.75" customHeight="1">
      <c r="H342" s="36"/>
      <c r="Z342" s="36"/>
    </row>
    <row r="343" ht="15.75" customHeight="1">
      <c r="H343" s="36"/>
      <c r="Z343" s="36"/>
    </row>
    <row r="344" ht="15.75" customHeight="1">
      <c r="H344" s="36"/>
      <c r="Z344" s="36"/>
    </row>
    <row r="345" ht="15.75" customHeight="1">
      <c r="H345" s="36"/>
      <c r="Z345" s="36"/>
    </row>
    <row r="346" ht="15.75" customHeight="1">
      <c r="H346" s="36"/>
      <c r="Z346" s="36"/>
    </row>
    <row r="347" ht="15.75" customHeight="1">
      <c r="H347" s="36"/>
      <c r="Z347" s="36"/>
    </row>
    <row r="348" ht="15.75" customHeight="1">
      <c r="H348" s="36"/>
      <c r="Z348" s="36"/>
    </row>
    <row r="349" ht="15.75" customHeight="1">
      <c r="H349" s="36"/>
      <c r="Z349" s="36"/>
    </row>
    <row r="350" ht="15.75" customHeight="1">
      <c r="H350" s="36"/>
      <c r="Z350" s="36"/>
    </row>
    <row r="351" ht="15.75" customHeight="1">
      <c r="H351" s="36"/>
      <c r="Z351" s="36"/>
    </row>
    <row r="352" ht="15.75" customHeight="1">
      <c r="H352" s="36"/>
      <c r="Z352" s="36"/>
    </row>
    <row r="353" ht="15.75" customHeight="1">
      <c r="H353" s="36"/>
      <c r="Z353" s="36"/>
    </row>
    <row r="354" ht="15.75" customHeight="1">
      <c r="H354" s="36"/>
      <c r="Z354" s="36"/>
    </row>
    <row r="355" ht="15.75" customHeight="1">
      <c r="H355" s="36"/>
      <c r="Z355" s="36"/>
    </row>
    <row r="356" ht="15.75" customHeight="1">
      <c r="H356" s="36"/>
      <c r="Z356" s="36"/>
    </row>
    <row r="357" ht="15.75" customHeight="1">
      <c r="H357" s="36"/>
      <c r="Z357" s="36"/>
    </row>
    <row r="358" ht="15.75" customHeight="1">
      <c r="H358" s="36"/>
      <c r="Z358" s="36"/>
    </row>
    <row r="359" ht="15.75" customHeight="1">
      <c r="H359" s="36"/>
      <c r="Z359" s="36"/>
    </row>
    <row r="360" ht="15.75" customHeight="1">
      <c r="H360" s="36"/>
      <c r="Z360" s="36"/>
    </row>
    <row r="361" ht="15.75" customHeight="1">
      <c r="H361" s="36"/>
      <c r="Z361" s="36"/>
    </row>
    <row r="362" ht="15.75" customHeight="1">
      <c r="H362" s="36"/>
      <c r="Z362" s="36"/>
    </row>
    <row r="363" ht="15.75" customHeight="1">
      <c r="H363" s="36"/>
      <c r="Z363" s="36"/>
    </row>
    <row r="364" ht="15.75" customHeight="1">
      <c r="H364" s="36"/>
      <c r="Z364" s="36"/>
    </row>
    <row r="365" ht="15.75" customHeight="1">
      <c r="H365" s="36"/>
      <c r="Z365" s="36"/>
    </row>
    <row r="366" ht="15.75" customHeight="1">
      <c r="H366" s="36"/>
      <c r="Z366" s="36"/>
    </row>
    <row r="367" ht="15.75" customHeight="1">
      <c r="H367" s="36"/>
      <c r="Z367" s="36"/>
    </row>
    <row r="368" ht="15.75" customHeight="1">
      <c r="H368" s="36"/>
      <c r="Z368" s="36"/>
    </row>
    <row r="369" ht="15.75" customHeight="1">
      <c r="H369" s="36"/>
      <c r="Z369" s="36"/>
    </row>
    <row r="370" ht="15.75" customHeight="1">
      <c r="H370" s="36"/>
      <c r="Z370" s="36"/>
    </row>
    <row r="371" ht="15.75" customHeight="1">
      <c r="H371" s="36"/>
      <c r="Z371" s="36"/>
    </row>
    <row r="372" ht="15.75" customHeight="1">
      <c r="H372" s="36"/>
      <c r="Z372" s="36"/>
    </row>
    <row r="373" ht="15.75" customHeight="1">
      <c r="H373" s="36"/>
      <c r="Z373" s="36"/>
    </row>
    <row r="374" ht="15.75" customHeight="1">
      <c r="H374" s="36"/>
      <c r="Z374" s="36"/>
    </row>
    <row r="375" ht="15.75" customHeight="1">
      <c r="H375" s="36"/>
      <c r="Z375" s="36"/>
    </row>
    <row r="376" ht="15.75" customHeight="1">
      <c r="H376" s="36"/>
      <c r="Z376" s="36"/>
    </row>
    <row r="377" ht="15.75" customHeight="1">
      <c r="H377" s="36"/>
      <c r="Z377" s="36"/>
    </row>
    <row r="378" ht="15.75" customHeight="1">
      <c r="H378" s="36"/>
      <c r="Z378" s="36"/>
    </row>
    <row r="379" ht="15.75" customHeight="1">
      <c r="H379" s="36"/>
      <c r="Z379" s="36"/>
    </row>
    <row r="380" ht="15.75" customHeight="1">
      <c r="H380" s="36"/>
      <c r="Z380" s="36"/>
    </row>
    <row r="381" ht="15.75" customHeight="1">
      <c r="H381" s="36"/>
      <c r="Z381" s="36"/>
    </row>
    <row r="382" ht="15.75" customHeight="1">
      <c r="H382" s="36"/>
      <c r="Z382" s="36"/>
    </row>
    <row r="383" ht="15.75" customHeight="1">
      <c r="H383" s="36"/>
      <c r="Z383" s="36"/>
    </row>
    <row r="384" ht="15.75" customHeight="1">
      <c r="H384" s="36"/>
      <c r="Z384" s="36"/>
    </row>
    <row r="385" ht="15.75" customHeight="1">
      <c r="H385" s="36"/>
      <c r="Z385" s="36"/>
    </row>
    <row r="386" ht="15.75" customHeight="1">
      <c r="H386" s="36"/>
      <c r="Z386" s="36"/>
    </row>
    <row r="387" ht="15.75" customHeight="1">
      <c r="H387" s="36"/>
      <c r="Z387" s="36"/>
    </row>
    <row r="388" ht="15.75" customHeight="1">
      <c r="H388" s="36"/>
      <c r="Z388" s="36"/>
    </row>
    <row r="389" ht="15.75" customHeight="1">
      <c r="H389" s="36"/>
      <c r="Z389" s="36"/>
    </row>
    <row r="390" ht="15.75" customHeight="1">
      <c r="H390" s="36"/>
      <c r="Z390" s="36"/>
    </row>
    <row r="391" ht="15.75" customHeight="1">
      <c r="H391" s="36"/>
      <c r="Z391" s="36"/>
    </row>
    <row r="392" ht="15.75" customHeight="1">
      <c r="H392" s="36"/>
      <c r="Z392" s="36"/>
    </row>
    <row r="393" ht="15.75" customHeight="1">
      <c r="H393" s="36"/>
      <c r="Z393" s="36"/>
    </row>
    <row r="394" ht="15.75" customHeight="1">
      <c r="H394" s="36"/>
      <c r="Z394" s="36"/>
    </row>
    <row r="395" ht="15.75" customHeight="1">
      <c r="H395" s="36"/>
      <c r="Z395" s="36"/>
    </row>
    <row r="396" ht="15.75" customHeight="1">
      <c r="H396" s="36"/>
      <c r="Z396" s="36"/>
    </row>
    <row r="397" ht="15.75" customHeight="1">
      <c r="H397" s="36"/>
      <c r="Z397" s="36"/>
    </row>
    <row r="398" ht="15.75" customHeight="1">
      <c r="H398" s="36"/>
      <c r="Z398" s="36"/>
    </row>
    <row r="399" ht="15.75" customHeight="1">
      <c r="H399" s="36"/>
      <c r="Z399" s="36"/>
    </row>
    <row r="400" ht="15.75" customHeight="1">
      <c r="H400" s="36"/>
      <c r="Z400" s="36"/>
    </row>
    <row r="401" ht="15.75" customHeight="1">
      <c r="H401" s="36"/>
      <c r="Z401" s="36"/>
    </row>
    <row r="402" ht="15.75" customHeight="1">
      <c r="H402" s="36"/>
      <c r="Z402" s="36"/>
    </row>
    <row r="403" ht="15.75" customHeight="1">
      <c r="H403" s="36"/>
      <c r="Z403" s="36"/>
    </row>
    <row r="404" ht="15.75" customHeight="1">
      <c r="H404" s="36"/>
      <c r="Z404" s="36"/>
    </row>
    <row r="405" ht="15.75" customHeight="1">
      <c r="H405" s="36"/>
      <c r="Z405" s="36"/>
    </row>
    <row r="406" ht="15.75" customHeight="1">
      <c r="H406" s="36"/>
      <c r="Z406" s="36"/>
    </row>
    <row r="407" ht="15.75" customHeight="1">
      <c r="H407" s="36"/>
      <c r="Z407" s="36"/>
    </row>
    <row r="408" ht="15.75" customHeight="1">
      <c r="H408" s="36"/>
      <c r="Z408" s="36"/>
    </row>
    <row r="409" ht="15.75" customHeight="1">
      <c r="H409" s="36"/>
      <c r="Z409" s="36"/>
    </row>
    <row r="410" ht="15.75" customHeight="1">
      <c r="H410" s="36"/>
      <c r="Z410" s="36"/>
    </row>
    <row r="411" ht="15.75" customHeight="1">
      <c r="H411" s="36"/>
      <c r="Z411" s="36"/>
    </row>
    <row r="412" ht="15.75" customHeight="1">
      <c r="H412" s="36"/>
      <c r="Z412" s="36"/>
    </row>
    <row r="413" ht="15.75" customHeight="1">
      <c r="H413" s="36"/>
      <c r="Z413" s="36"/>
    </row>
    <row r="414" ht="15.75" customHeight="1">
      <c r="H414" s="36"/>
      <c r="Z414" s="36"/>
    </row>
    <row r="415" ht="15.75" customHeight="1">
      <c r="H415" s="36"/>
      <c r="Z415" s="36"/>
    </row>
    <row r="416" ht="15.75" customHeight="1">
      <c r="H416" s="36"/>
      <c r="Z416" s="36"/>
    </row>
    <row r="417" ht="15.75" customHeight="1">
      <c r="H417" s="36"/>
      <c r="Z417" s="36"/>
    </row>
    <row r="418" ht="15.75" customHeight="1">
      <c r="H418" s="36"/>
      <c r="Z418" s="36"/>
    </row>
    <row r="419" ht="15.75" customHeight="1">
      <c r="H419" s="36"/>
      <c r="Z419" s="36"/>
    </row>
    <row r="420" ht="15.75" customHeight="1">
      <c r="H420" s="36"/>
      <c r="Z420" s="36"/>
    </row>
    <row r="421" ht="15.75" customHeight="1">
      <c r="H421" s="36"/>
      <c r="Z421" s="36"/>
    </row>
    <row r="422" ht="15.75" customHeight="1">
      <c r="H422" s="36"/>
      <c r="Z422" s="36"/>
    </row>
    <row r="423" ht="15.75" customHeight="1">
      <c r="H423" s="36"/>
      <c r="Z423" s="36"/>
    </row>
    <row r="424" ht="15.75" customHeight="1">
      <c r="H424" s="36"/>
      <c r="Z424" s="36"/>
    </row>
    <row r="425" ht="15.75" customHeight="1">
      <c r="H425" s="36"/>
      <c r="Z425" s="36"/>
    </row>
    <row r="426" ht="15.75" customHeight="1">
      <c r="H426" s="36"/>
      <c r="Z426" s="36"/>
    </row>
    <row r="427" ht="15.75" customHeight="1">
      <c r="H427" s="36"/>
      <c r="Z427" s="36"/>
    </row>
    <row r="428" ht="15.75" customHeight="1">
      <c r="H428" s="36"/>
      <c r="Z428" s="36"/>
    </row>
    <row r="429" ht="15.75" customHeight="1">
      <c r="H429" s="36"/>
      <c r="Z429" s="36"/>
    </row>
    <row r="430" ht="15.75" customHeight="1">
      <c r="H430" s="36"/>
      <c r="Z430" s="36"/>
    </row>
    <row r="431" ht="15.75" customHeight="1">
      <c r="H431" s="36"/>
      <c r="Z431" s="36"/>
    </row>
    <row r="432" ht="15.75" customHeight="1">
      <c r="H432" s="36"/>
      <c r="Z432" s="36"/>
    </row>
    <row r="433" ht="15.75" customHeight="1">
      <c r="H433" s="36"/>
      <c r="Z433" s="36"/>
    </row>
    <row r="434" ht="15.75" customHeight="1">
      <c r="H434" s="36"/>
      <c r="Z434" s="36"/>
    </row>
    <row r="435" ht="15.75" customHeight="1">
      <c r="H435" s="36"/>
      <c r="Z435" s="36"/>
    </row>
    <row r="436" ht="15.75" customHeight="1">
      <c r="H436" s="36"/>
      <c r="Z436" s="36"/>
    </row>
    <row r="437" ht="15.75" customHeight="1">
      <c r="H437" s="36"/>
      <c r="Z437" s="36"/>
    </row>
    <row r="438" ht="15.75" customHeight="1">
      <c r="H438" s="36"/>
      <c r="Z438" s="36"/>
    </row>
    <row r="439" ht="15.75" customHeight="1">
      <c r="H439" s="36"/>
      <c r="Z439" s="36"/>
    </row>
    <row r="440" ht="15.75" customHeight="1">
      <c r="H440" s="36"/>
      <c r="Z440" s="36"/>
    </row>
    <row r="441" ht="15.75" customHeight="1">
      <c r="H441" s="36"/>
      <c r="Z441" s="36"/>
    </row>
    <row r="442" ht="15.75" customHeight="1">
      <c r="H442" s="36"/>
      <c r="Z442" s="36"/>
    </row>
    <row r="443" ht="15.75" customHeight="1">
      <c r="H443" s="36"/>
      <c r="Z443" s="36"/>
    </row>
    <row r="444" ht="15.75" customHeight="1">
      <c r="H444" s="36"/>
      <c r="Z444" s="36"/>
    </row>
    <row r="445" ht="15.75" customHeight="1">
      <c r="H445" s="36"/>
      <c r="Z445" s="36"/>
    </row>
    <row r="446" ht="15.75" customHeight="1">
      <c r="H446" s="36"/>
      <c r="Z446" s="36"/>
    </row>
    <row r="447" ht="15.75" customHeight="1">
      <c r="H447" s="36"/>
      <c r="Z447" s="36"/>
    </row>
    <row r="448" ht="15.75" customHeight="1">
      <c r="H448" s="36"/>
      <c r="Z448" s="36"/>
    </row>
    <row r="449" ht="15.75" customHeight="1">
      <c r="H449" s="36"/>
      <c r="Z449" s="36"/>
    </row>
    <row r="450" ht="15.75" customHeight="1">
      <c r="H450" s="36"/>
      <c r="Z450" s="36"/>
    </row>
    <row r="451" ht="15.75" customHeight="1">
      <c r="H451" s="36"/>
      <c r="Z451" s="36"/>
    </row>
    <row r="452" ht="15.75" customHeight="1">
      <c r="H452" s="36"/>
      <c r="Z452" s="36"/>
    </row>
    <row r="453" ht="15.75" customHeight="1">
      <c r="H453" s="36"/>
      <c r="Z453" s="36"/>
    </row>
    <row r="454" ht="15.75" customHeight="1">
      <c r="H454" s="36"/>
      <c r="Z454" s="36"/>
    </row>
    <row r="455" ht="15.75" customHeight="1">
      <c r="H455" s="36"/>
      <c r="Z455" s="36"/>
    </row>
    <row r="456" ht="15.75" customHeight="1">
      <c r="H456" s="36"/>
      <c r="Z456" s="36"/>
    </row>
    <row r="457" ht="15.75" customHeight="1">
      <c r="H457" s="36"/>
      <c r="Z457" s="36"/>
    </row>
    <row r="458" ht="15.75" customHeight="1">
      <c r="H458" s="36"/>
      <c r="Z458" s="36"/>
    </row>
    <row r="459" ht="15.75" customHeight="1">
      <c r="H459" s="36"/>
      <c r="Z459" s="36"/>
    </row>
    <row r="460" ht="15.75" customHeight="1">
      <c r="H460" s="36"/>
      <c r="Z460" s="36"/>
    </row>
    <row r="461" ht="15.75" customHeight="1">
      <c r="H461" s="36"/>
      <c r="Z461" s="36"/>
    </row>
    <row r="462" ht="15.75" customHeight="1">
      <c r="H462" s="36"/>
      <c r="Z462" s="36"/>
    </row>
    <row r="463" ht="15.75" customHeight="1">
      <c r="H463" s="36"/>
      <c r="Z463" s="36"/>
    </row>
    <row r="464" ht="15.75" customHeight="1">
      <c r="H464" s="36"/>
      <c r="Z464" s="36"/>
    </row>
    <row r="465" ht="15.75" customHeight="1">
      <c r="H465" s="36"/>
      <c r="Z465" s="36"/>
    </row>
    <row r="466" ht="15.75" customHeight="1">
      <c r="H466" s="36"/>
      <c r="Z466" s="36"/>
    </row>
    <row r="467" ht="15.75" customHeight="1">
      <c r="H467" s="36"/>
      <c r="Z467" s="36"/>
    </row>
    <row r="468" ht="15.75" customHeight="1">
      <c r="H468" s="36"/>
      <c r="Z468" s="36"/>
    </row>
    <row r="469" ht="15.75" customHeight="1">
      <c r="H469" s="36"/>
      <c r="Z469" s="36"/>
    </row>
    <row r="470" ht="15.75" customHeight="1">
      <c r="H470" s="36"/>
      <c r="Z470" s="36"/>
    </row>
    <row r="471" ht="15.75" customHeight="1">
      <c r="H471" s="36"/>
      <c r="Z471" s="36"/>
    </row>
    <row r="472" ht="15.75" customHeight="1">
      <c r="H472" s="36"/>
      <c r="Z472" s="36"/>
    </row>
    <row r="473" ht="15.75" customHeight="1">
      <c r="H473" s="36"/>
      <c r="Z473" s="36"/>
    </row>
    <row r="474" ht="15.75" customHeight="1">
      <c r="H474" s="36"/>
      <c r="Z474" s="36"/>
    </row>
    <row r="475" ht="15.75" customHeight="1">
      <c r="H475" s="36"/>
      <c r="Z475" s="36"/>
    </row>
    <row r="476" ht="15.75" customHeight="1">
      <c r="H476" s="36"/>
      <c r="Z476" s="36"/>
    </row>
    <row r="477" ht="15.75" customHeight="1">
      <c r="H477" s="36"/>
      <c r="Z477" s="36"/>
    </row>
    <row r="478" ht="15.75" customHeight="1">
      <c r="H478" s="36"/>
      <c r="Z478" s="36"/>
    </row>
    <row r="479" ht="15.75" customHeight="1">
      <c r="H479" s="36"/>
      <c r="Z479" s="36"/>
    </row>
    <row r="480" ht="15.75" customHeight="1">
      <c r="H480" s="36"/>
      <c r="Z480" s="36"/>
    </row>
    <row r="481" ht="15.75" customHeight="1">
      <c r="H481" s="36"/>
      <c r="Z481" s="36"/>
    </row>
    <row r="482" ht="15.75" customHeight="1">
      <c r="H482" s="36"/>
      <c r="Z482" s="36"/>
    </row>
    <row r="483" ht="15.75" customHeight="1">
      <c r="H483" s="36"/>
      <c r="Z483" s="36"/>
    </row>
    <row r="484" ht="15.75" customHeight="1">
      <c r="H484" s="36"/>
      <c r="Z484" s="36"/>
    </row>
    <row r="485" ht="15.75" customHeight="1">
      <c r="H485" s="36"/>
      <c r="Z485" s="36"/>
    </row>
    <row r="486" ht="15.75" customHeight="1">
      <c r="H486" s="36"/>
      <c r="Z486" s="36"/>
    </row>
    <row r="487" ht="15.75" customHeight="1">
      <c r="H487" s="36"/>
      <c r="Z487" s="36"/>
    </row>
    <row r="488" ht="15.75" customHeight="1">
      <c r="H488" s="36"/>
      <c r="Z488" s="36"/>
    </row>
    <row r="489" ht="15.75" customHeight="1">
      <c r="H489" s="36"/>
      <c r="Z489" s="36"/>
    </row>
    <row r="490" ht="15.75" customHeight="1">
      <c r="H490" s="36"/>
      <c r="Z490" s="36"/>
    </row>
    <row r="491" ht="15.75" customHeight="1">
      <c r="H491" s="36"/>
      <c r="Z491" s="36"/>
    </row>
    <row r="492" ht="15.75" customHeight="1">
      <c r="H492" s="36"/>
      <c r="Z492" s="36"/>
    </row>
    <row r="493" ht="15.75" customHeight="1">
      <c r="H493" s="36"/>
      <c r="Z493" s="36"/>
    </row>
    <row r="494" ht="15.75" customHeight="1">
      <c r="H494" s="36"/>
      <c r="Z494" s="36"/>
    </row>
    <row r="495" ht="15.75" customHeight="1">
      <c r="H495" s="36"/>
      <c r="Z495" s="36"/>
    </row>
    <row r="496" ht="15.75" customHeight="1">
      <c r="H496" s="36"/>
      <c r="Z496" s="36"/>
    </row>
    <row r="497" ht="15.75" customHeight="1">
      <c r="H497" s="36"/>
      <c r="Z497" s="36"/>
    </row>
    <row r="498" ht="15.75" customHeight="1">
      <c r="H498" s="36"/>
      <c r="Z498" s="36"/>
    </row>
    <row r="499" ht="15.75" customHeight="1">
      <c r="H499" s="36"/>
      <c r="Z499" s="36"/>
    </row>
    <row r="500" ht="15.75" customHeight="1">
      <c r="H500" s="36"/>
      <c r="Z500" s="36"/>
    </row>
    <row r="501" ht="15.75" customHeight="1">
      <c r="H501" s="36"/>
      <c r="Z501" s="36"/>
    </row>
    <row r="502" ht="15.75" customHeight="1">
      <c r="H502" s="36"/>
      <c r="Z502" s="36"/>
    </row>
    <row r="503" ht="15.75" customHeight="1">
      <c r="H503" s="36"/>
      <c r="Z503" s="36"/>
    </row>
    <row r="504" ht="15.75" customHeight="1">
      <c r="H504" s="36"/>
      <c r="Z504" s="36"/>
    </row>
    <row r="505" ht="15.75" customHeight="1">
      <c r="H505" s="36"/>
      <c r="Z505" s="36"/>
    </row>
    <row r="506" ht="15.75" customHeight="1">
      <c r="H506" s="36"/>
      <c r="Z506" s="36"/>
    </row>
    <row r="507" ht="15.75" customHeight="1">
      <c r="H507" s="36"/>
      <c r="Z507" s="36"/>
    </row>
    <row r="508" ht="15.75" customHeight="1">
      <c r="H508" s="36"/>
      <c r="Z508" s="36"/>
    </row>
    <row r="509" ht="15.75" customHeight="1">
      <c r="H509" s="36"/>
      <c r="Z509" s="36"/>
    </row>
    <row r="510" ht="15.75" customHeight="1">
      <c r="H510" s="36"/>
      <c r="Z510" s="36"/>
    </row>
    <row r="511" ht="15.75" customHeight="1">
      <c r="H511" s="36"/>
      <c r="Z511" s="36"/>
    </row>
    <row r="512" ht="15.75" customHeight="1">
      <c r="H512" s="36"/>
      <c r="Z512" s="36"/>
    </row>
    <row r="513" ht="15.75" customHeight="1">
      <c r="H513" s="36"/>
      <c r="Z513" s="36"/>
    </row>
    <row r="514" ht="15.75" customHeight="1">
      <c r="H514" s="36"/>
      <c r="Z514" s="36"/>
    </row>
    <row r="515" ht="15.75" customHeight="1">
      <c r="H515" s="36"/>
      <c r="Z515" s="36"/>
    </row>
    <row r="516" ht="15.75" customHeight="1">
      <c r="H516" s="36"/>
      <c r="Z516" s="36"/>
    </row>
    <row r="517" ht="15.75" customHeight="1">
      <c r="H517" s="36"/>
      <c r="Z517" s="36"/>
    </row>
    <row r="518" ht="15.75" customHeight="1">
      <c r="H518" s="36"/>
      <c r="Z518" s="36"/>
    </row>
    <row r="519" ht="15.75" customHeight="1">
      <c r="H519" s="36"/>
      <c r="Z519" s="36"/>
    </row>
    <row r="520" ht="15.75" customHeight="1">
      <c r="H520" s="36"/>
      <c r="Z520" s="36"/>
    </row>
    <row r="521" ht="15.75" customHeight="1">
      <c r="H521" s="36"/>
      <c r="Z521" s="36"/>
    </row>
    <row r="522" ht="15.75" customHeight="1">
      <c r="H522" s="36"/>
      <c r="Z522" s="36"/>
    </row>
    <row r="523" ht="15.75" customHeight="1">
      <c r="H523" s="36"/>
      <c r="Z523" s="36"/>
    </row>
    <row r="524" ht="15.75" customHeight="1">
      <c r="H524" s="36"/>
      <c r="Z524" s="36"/>
    </row>
    <row r="525" ht="15.75" customHeight="1">
      <c r="H525" s="36"/>
      <c r="Z525" s="36"/>
    </row>
    <row r="526" ht="15.75" customHeight="1">
      <c r="H526" s="36"/>
      <c r="Z526" s="36"/>
    </row>
    <row r="527" ht="15.75" customHeight="1">
      <c r="H527" s="36"/>
      <c r="Z527" s="36"/>
    </row>
    <row r="528" ht="15.75" customHeight="1">
      <c r="H528" s="36"/>
      <c r="Z528" s="36"/>
    </row>
    <row r="529" ht="15.75" customHeight="1">
      <c r="H529" s="36"/>
      <c r="Z529" s="36"/>
    </row>
    <row r="530" ht="15.75" customHeight="1">
      <c r="H530" s="36"/>
      <c r="Z530" s="36"/>
    </row>
    <row r="531" ht="15.75" customHeight="1">
      <c r="H531" s="36"/>
      <c r="Z531" s="36"/>
    </row>
    <row r="532" ht="15.75" customHeight="1">
      <c r="H532" s="36"/>
      <c r="Z532" s="36"/>
    </row>
    <row r="533" ht="15.75" customHeight="1">
      <c r="H533" s="36"/>
      <c r="Z533" s="36"/>
    </row>
    <row r="534" ht="15.75" customHeight="1">
      <c r="H534" s="36"/>
      <c r="Z534" s="36"/>
    </row>
    <row r="535" ht="15.75" customHeight="1">
      <c r="H535" s="36"/>
      <c r="Z535" s="36"/>
    </row>
    <row r="536" ht="15.75" customHeight="1">
      <c r="H536" s="36"/>
      <c r="Z536" s="36"/>
    </row>
    <row r="537" ht="15.75" customHeight="1">
      <c r="H537" s="36"/>
      <c r="Z537" s="36"/>
    </row>
    <row r="538" ht="15.75" customHeight="1">
      <c r="H538" s="36"/>
      <c r="Z538" s="36"/>
    </row>
    <row r="539" ht="15.75" customHeight="1">
      <c r="H539" s="36"/>
      <c r="Z539" s="36"/>
    </row>
    <row r="540" ht="15.75" customHeight="1">
      <c r="H540" s="36"/>
      <c r="Z540" s="36"/>
    </row>
    <row r="541" ht="15.75" customHeight="1">
      <c r="H541" s="36"/>
      <c r="Z541" s="36"/>
    </row>
    <row r="542" ht="15.75" customHeight="1">
      <c r="H542" s="36"/>
      <c r="Z542" s="36"/>
    </row>
    <row r="543" ht="15.75" customHeight="1">
      <c r="H543" s="36"/>
      <c r="Z543" s="36"/>
    </row>
    <row r="544" ht="15.75" customHeight="1">
      <c r="H544" s="36"/>
      <c r="Z544" s="36"/>
    </row>
    <row r="545" ht="15.75" customHeight="1">
      <c r="H545" s="36"/>
      <c r="Z545" s="36"/>
    </row>
    <row r="546" ht="15.75" customHeight="1">
      <c r="H546" s="36"/>
      <c r="Z546" s="36"/>
    </row>
    <row r="547" ht="15.75" customHeight="1">
      <c r="H547" s="36"/>
      <c r="Z547" s="36"/>
    </row>
    <row r="548" ht="15.75" customHeight="1">
      <c r="H548" s="36"/>
      <c r="Z548" s="36"/>
    </row>
    <row r="549" ht="15.75" customHeight="1">
      <c r="H549" s="36"/>
      <c r="Z549" s="36"/>
    </row>
    <row r="550" ht="15.75" customHeight="1">
      <c r="H550" s="36"/>
      <c r="Z550" s="36"/>
    </row>
    <row r="551" ht="15.75" customHeight="1">
      <c r="H551" s="36"/>
      <c r="Z551" s="36"/>
    </row>
    <row r="552" ht="15.75" customHeight="1">
      <c r="H552" s="36"/>
      <c r="Z552" s="36"/>
    </row>
    <row r="553" ht="15.75" customHeight="1">
      <c r="H553" s="36"/>
      <c r="Z553" s="36"/>
    </row>
    <row r="554" ht="15.75" customHeight="1">
      <c r="H554" s="36"/>
      <c r="Z554" s="36"/>
    </row>
    <row r="555" ht="15.75" customHeight="1">
      <c r="H555" s="36"/>
      <c r="Z555" s="36"/>
    </row>
    <row r="556" ht="15.75" customHeight="1">
      <c r="H556" s="36"/>
      <c r="Z556" s="36"/>
    </row>
    <row r="557" ht="15.75" customHeight="1">
      <c r="H557" s="36"/>
      <c r="Z557" s="36"/>
    </row>
    <row r="558" ht="15.75" customHeight="1">
      <c r="H558" s="36"/>
      <c r="Z558" s="36"/>
    </row>
    <row r="559" ht="15.75" customHeight="1">
      <c r="H559" s="36"/>
      <c r="Z559" s="36"/>
    </row>
    <row r="560" ht="15.75" customHeight="1">
      <c r="H560" s="36"/>
      <c r="Z560" s="36"/>
    </row>
    <row r="561" ht="15.75" customHeight="1">
      <c r="H561" s="36"/>
      <c r="Z561" s="36"/>
    </row>
    <row r="562" ht="15.75" customHeight="1">
      <c r="H562" s="36"/>
      <c r="Z562" s="36"/>
    </row>
    <row r="563" ht="15.75" customHeight="1">
      <c r="H563" s="36"/>
      <c r="Z563" s="36"/>
    </row>
    <row r="564" ht="15.75" customHeight="1">
      <c r="H564" s="36"/>
      <c r="Z564" s="36"/>
    </row>
    <row r="565" ht="15.75" customHeight="1">
      <c r="H565" s="36"/>
      <c r="Z565" s="36"/>
    </row>
    <row r="566" ht="15.75" customHeight="1">
      <c r="H566" s="36"/>
      <c r="Z566" s="36"/>
    </row>
    <row r="567" ht="15.75" customHeight="1">
      <c r="H567" s="36"/>
      <c r="Z567" s="36"/>
    </row>
    <row r="568" ht="15.75" customHeight="1">
      <c r="H568" s="36"/>
      <c r="Z568" s="36"/>
    </row>
    <row r="569" ht="15.75" customHeight="1">
      <c r="H569" s="36"/>
      <c r="Z569" s="36"/>
    </row>
    <row r="570" ht="15.75" customHeight="1">
      <c r="H570" s="36"/>
      <c r="Z570" s="36"/>
    </row>
    <row r="571" ht="15.75" customHeight="1">
      <c r="H571" s="36"/>
      <c r="Z571" s="36"/>
    </row>
    <row r="572" ht="15.75" customHeight="1">
      <c r="H572" s="36"/>
      <c r="Z572" s="36"/>
    </row>
    <row r="573" ht="15.75" customHeight="1">
      <c r="H573" s="36"/>
      <c r="Z573" s="36"/>
    </row>
    <row r="574" ht="15.75" customHeight="1">
      <c r="H574" s="36"/>
      <c r="Z574" s="36"/>
    </row>
    <row r="575" ht="15.75" customHeight="1">
      <c r="H575" s="36"/>
      <c r="Z575" s="36"/>
    </row>
    <row r="576" ht="15.75" customHeight="1">
      <c r="H576" s="36"/>
      <c r="Z576" s="36"/>
    </row>
    <row r="577" ht="15.75" customHeight="1">
      <c r="H577" s="36"/>
      <c r="Z577" s="36"/>
    </row>
    <row r="578" ht="15.75" customHeight="1">
      <c r="H578" s="36"/>
      <c r="Z578" s="36"/>
    </row>
    <row r="579" ht="15.75" customHeight="1">
      <c r="H579" s="36"/>
      <c r="Z579" s="36"/>
    </row>
    <row r="580" ht="15.75" customHeight="1">
      <c r="H580" s="36"/>
      <c r="Z580" s="36"/>
    </row>
    <row r="581" ht="15.75" customHeight="1">
      <c r="H581" s="36"/>
      <c r="Z581" s="36"/>
    </row>
    <row r="582" ht="15.75" customHeight="1">
      <c r="H582" s="36"/>
      <c r="Z582" s="36"/>
    </row>
    <row r="583" ht="15.75" customHeight="1">
      <c r="H583" s="36"/>
      <c r="Z583" s="36"/>
    </row>
    <row r="584" ht="15.75" customHeight="1">
      <c r="H584" s="36"/>
      <c r="Z584" s="36"/>
    </row>
    <row r="585" ht="15.75" customHeight="1">
      <c r="H585" s="36"/>
      <c r="Z585" s="36"/>
    </row>
    <row r="586" ht="15.75" customHeight="1">
      <c r="H586" s="36"/>
      <c r="Z586" s="36"/>
    </row>
    <row r="587" ht="15.75" customHeight="1">
      <c r="H587" s="36"/>
      <c r="Z587" s="36"/>
    </row>
    <row r="588" ht="15.75" customHeight="1">
      <c r="H588" s="36"/>
      <c r="Z588" s="36"/>
    </row>
    <row r="589" ht="15.75" customHeight="1">
      <c r="H589" s="36"/>
      <c r="Z589" s="36"/>
    </row>
    <row r="590" ht="15.75" customHeight="1">
      <c r="H590" s="36"/>
      <c r="Z590" s="36"/>
    </row>
    <row r="591" ht="15.75" customHeight="1">
      <c r="H591" s="36"/>
      <c r="Z591" s="36"/>
    </row>
    <row r="592" ht="15.75" customHeight="1">
      <c r="H592" s="36"/>
      <c r="Z592" s="36"/>
    </row>
    <row r="593" ht="15.75" customHeight="1">
      <c r="H593" s="36"/>
      <c r="Z593" s="36"/>
    </row>
    <row r="594" ht="15.75" customHeight="1">
      <c r="H594" s="36"/>
      <c r="Z594" s="36"/>
    </row>
    <row r="595" ht="15.75" customHeight="1">
      <c r="H595" s="36"/>
      <c r="Z595" s="36"/>
    </row>
    <row r="596" ht="15.75" customHeight="1">
      <c r="H596" s="36"/>
      <c r="Z596" s="36"/>
    </row>
    <row r="597" ht="15.75" customHeight="1">
      <c r="H597" s="36"/>
      <c r="Z597" s="36"/>
    </row>
    <row r="598" ht="15.75" customHeight="1">
      <c r="H598" s="36"/>
      <c r="Z598" s="36"/>
    </row>
    <row r="599" ht="15.75" customHeight="1">
      <c r="H599" s="36"/>
      <c r="Z599" s="36"/>
    </row>
    <row r="600" ht="15.75" customHeight="1">
      <c r="H600" s="36"/>
      <c r="Z600" s="36"/>
    </row>
    <row r="601" ht="15.75" customHeight="1">
      <c r="H601" s="36"/>
      <c r="Z601" s="36"/>
    </row>
    <row r="602" ht="15.75" customHeight="1">
      <c r="H602" s="36"/>
      <c r="Z602" s="36"/>
    </row>
    <row r="603" ht="15.75" customHeight="1">
      <c r="H603" s="36"/>
      <c r="Z603" s="36"/>
    </row>
    <row r="604" ht="15.75" customHeight="1">
      <c r="H604" s="36"/>
      <c r="Z604" s="36"/>
    </row>
    <row r="605" ht="15.75" customHeight="1">
      <c r="H605" s="36"/>
      <c r="Z605" s="36"/>
    </row>
    <row r="606" ht="15.75" customHeight="1">
      <c r="H606" s="36"/>
      <c r="Z606" s="36"/>
    </row>
    <row r="607" ht="15.75" customHeight="1">
      <c r="H607" s="36"/>
      <c r="Z607" s="36"/>
    </row>
    <row r="608" ht="15.75" customHeight="1">
      <c r="H608" s="36"/>
      <c r="Z608" s="36"/>
    </row>
    <row r="609" ht="15.75" customHeight="1">
      <c r="H609" s="36"/>
      <c r="Z609" s="36"/>
    </row>
    <row r="610" ht="15.75" customHeight="1">
      <c r="H610" s="36"/>
      <c r="Z610" s="36"/>
    </row>
    <row r="611" ht="15.75" customHeight="1">
      <c r="H611" s="36"/>
      <c r="Z611" s="36"/>
    </row>
    <row r="612" ht="15.75" customHeight="1">
      <c r="H612" s="36"/>
      <c r="Z612" s="36"/>
    </row>
    <row r="613" ht="15.75" customHeight="1">
      <c r="H613" s="36"/>
      <c r="Z613" s="36"/>
    </row>
    <row r="614" ht="15.75" customHeight="1">
      <c r="H614" s="36"/>
      <c r="Z614" s="36"/>
    </row>
    <row r="615" ht="15.75" customHeight="1">
      <c r="H615" s="36"/>
      <c r="Z615" s="36"/>
    </row>
    <row r="616" ht="15.75" customHeight="1">
      <c r="H616" s="36"/>
      <c r="Z616" s="36"/>
    </row>
    <row r="617" ht="15.75" customHeight="1">
      <c r="H617" s="36"/>
      <c r="Z617" s="36"/>
    </row>
    <row r="618" ht="15.75" customHeight="1">
      <c r="H618" s="36"/>
      <c r="Z618" s="36"/>
    </row>
    <row r="619" ht="15.75" customHeight="1">
      <c r="H619" s="36"/>
      <c r="Z619" s="36"/>
    </row>
    <row r="620" ht="15.75" customHeight="1">
      <c r="H620" s="36"/>
      <c r="Z620" s="36"/>
    </row>
    <row r="621" ht="15.75" customHeight="1">
      <c r="H621" s="36"/>
      <c r="Z621" s="36"/>
    </row>
    <row r="622" ht="15.75" customHeight="1">
      <c r="H622" s="36"/>
      <c r="Z622" s="36"/>
    </row>
    <row r="623" ht="15.75" customHeight="1">
      <c r="H623" s="36"/>
      <c r="Z623" s="36"/>
    </row>
    <row r="624" ht="15.75" customHeight="1">
      <c r="H624" s="36"/>
      <c r="Z624" s="36"/>
    </row>
    <row r="625" ht="15.75" customHeight="1">
      <c r="H625" s="36"/>
      <c r="Z625" s="36"/>
    </row>
    <row r="626" ht="15.75" customHeight="1">
      <c r="H626" s="36"/>
      <c r="Z626" s="36"/>
    </row>
    <row r="627" ht="15.75" customHeight="1">
      <c r="H627" s="36"/>
      <c r="Z627" s="36"/>
    </row>
    <row r="628" ht="15.75" customHeight="1">
      <c r="H628" s="36"/>
      <c r="Z628" s="36"/>
    </row>
    <row r="629" ht="15.75" customHeight="1">
      <c r="H629" s="36"/>
      <c r="Z629" s="36"/>
    </row>
    <row r="630" ht="15.75" customHeight="1">
      <c r="H630" s="36"/>
      <c r="Z630" s="36"/>
    </row>
    <row r="631" ht="15.75" customHeight="1">
      <c r="H631" s="36"/>
      <c r="Z631" s="36"/>
    </row>
    <row r="632" ht="15.75" customHeight="1">
      <c r="H632" s="36"/>
      <c r="Z632" s="36"/>
    </row>
    <row r="633" ht="15.75" customHeight="1">
      <c r="H633" s="36"/>
      <c r="Z633" s="36"/>
    </row>
    <row r="634" ht="15.75" customHeight="1">
      <c r="H634" s="36"/>
      <c r="Z634" s="36"/>
    </row>
    <row r="635" ht="15.75" customHeight="1">
      <c r="H635" s="36"/>
      <c r="Z635" s="36"/>
    </row>
    <row r="636" ht="15.75" customHeight="1">
      <c r="H636" s="36"/>
      <c r="Z636" s="36"/>
    </row>
    <row r="637" ht="15.75" customHeight="1">
      <c r="H637" s="36"/>
      <c r="Z637" s="36"/>
    </row>
    <row r="638" ht="15.75" customHeight="1">
      <c r="H638" s="36"/>
      <c r="Z638" s="36"/>
    </row>
    <row r="639" ht="15.75" customHeight="1">
      <c r="H639" s="36"/>
      <c r="Z639" s="36"/>
    </row>
    <row r="640" ht="15.75" customHeight="1">
      <c r="H640" s="36"/>
      <c r="Z640" s="36"/>
    </row>
    <row r="641" ht="15.75" customHeight="1">
      <c r="H641" s="36"/>
      <c r="Z641" s="36"/>
    </row>
    <row r="642" ht="15.75" customHeight="1">
      <c r="H642" s="36"/>
      <c r="Z642" s="36"/>
    </row>
    <row r="643" ht="15.75" customHeight="1">
      <c r="H643" s="36"/>
      <c r="Z643" s="36"/>
    </row>
    <row r="644" ht="15.75" customHeight="1">
      <c r="H644" s="36"/>
      <c r="Z644" s="36"/>
    </row>
    <row r="645" ht="15.75" customHeight="1">
      <c r="H645" s="36"/>
      <c r="Z645" s="36"/>
    </row>
    <row r="646" ht="15.75" customHeight="1">
      <c r="H646" s="36"/>
      <c r="Z646" s="36"/>
    </row>
    <row r="647" ht="15.75" customHeight="1">
      <c r="H647" s="36"/>
      <c r="Z647" s="36"/>
    </row>
    <row r="648" ht="15.75" customHeight="1">
      <c r="H648" s="36"/>
      <c r="Z648" s="36"/>
    </row>
    <row r="649" ht="15.75" customHeight="1">
      <c r="H649" s="36"/>
      <c r="Z649" s="36"/>
    </row>
    <row r="650" ht="15.75" customHeight="1">
      <c r="H650" s="36"/>
      <c r="Z650" s="36"/>
    </row>
    <row r="651" ht="15.75" customHeight="1">
      <c r="H651" s="36"/>
      <c r="Z651" s="36"/>
    </row>
    <row r="652" ht="15.75" customHeight="1">
      <c r="H652" s="36"/>
      <c r="Z652" s="36"/>
    </row>
    <row r="653" ht="15.75" customHeight="1">
      <c r="H653" s="36"/>
      <c r="Z653" s="36"/>
    </row>
    <row r="654" ht="15.75" customHeight="1">
      <c r="H654" s="36"/>
      <c r="Z654" s="36"/>
    </row>
    <row r="655" ht="15.75" customHeight="1">
      <c r="H655" s="36"/>
      <c r="Z655" s="36"/>
    </row>
    <row r="656" ht="15.75" customHeight="1">
      <c r="H656" s="36"/>
      <c r="Z656" s="36"/>
    </row>
    <row r="657" ht="15.75" customHeight="1">
      <c r="H657" s="36"/>
      <c r="Z657" s="36"/>
    </row>
    <row r="658" ht="15.75" customHeight="1">
      <c r="H658" s="36"/>
      <c r="Z658" s="36"/>
    </row>
    <row r="659" ht="15.75" customHeight="1">
      <c r="H659" s="36"/>
      <c r="Z659" s="36"/>
    </row>
    <row r="660" ht="15.75" customHeight="1">
      <c r="H660" s="36"/>
      <c r="Z660" s="36"/>
    </row>
    <row r="661" ht="15.75" customHeight="1">
      <c r="H661" s="36"/>
      <c r="Z661" s="36"/>
    </row>
    <row r="662" ht="15.75" customHeight="1">
      <c r="H662" s="36"/>
      <c r="Z662" s="36"/>
    </row>
    <row r="663" ht="15.75" customHeight="1">
      <c r="H663" s="36"/>
      <c r="Z663" s="36"/>
    </row>
    <row r="664" ht="15.75" customHeight="1">
      <c r="H664" s="36"/>
      <c r="Z664" s="36"/>
    </row>
    <row r="665" ht="15.75" customHeight="1">
      <c r="H665" s="36"/>
      <c r="Z665" s="36"/>
    </row>
    <row r="666" ht="15.75" customHeight="1">
      <c r="H666" s="36"/>
      <c r="Z666" s="36"/>
    </row>
    <row r="667" ht="15.75" customHeight="1">
      <c r="H667" s="36"/>
      <c r="Z667" s="36"/>
    </row>
    <row r="668" ht="15.75" customHeight="1">
      <c r="H668" s="36"/>
      <c r="Z668" s="36"/>
    </row>
    <row r="669" ht="15.75" customHeight="1">
      <c r="H669" s="36"/>
      <c r="Z669" s="36"/>
    </row>
    <row r="670" ht="15.75" customHeight="1">
      <c r="H670" s="36"/>
      <c r="Z670" s="36"/>
    </row>
    <row r="671" ht="15.75" customHeight="1">
      <c r="H671" s="36"/>
      <c r="Z671" s="36"/>
    </row>
    <row r="672" ht="15.75" customHeight="1">
      <c r="H672" s="36"/>
      <c r="Z672" s="36"/>
    </row>
    <row r="673" ht="15.75" customHeight="1">
      <c r="H673" s="36"/>
      <c r="Z673" s="36"/>
    </row>
    <row r="674" ht="15.75" customHeight="1">
      <c r="H674" s="36"/>
      <c r="Z674" s="36"/>
    </row>
    <row r="675" ht="15.75" customHeight="1">
      <c r="H675" s="36"/>
      <c r="Z675" s="36"/>
    </row>
    <row r="676" ht="15.75" customHeight="1">
      <c r="H676" s="36"/>
      <c r="Z676" s="36"/>
    </row>
    <row r="677" ht="15.75" customHeight="1">
      <c r="H677" s="36"/>
      <c r="Z677" s="36"/>
    </row>
    <row r="678" ht="15.75" customHeight="1">
      <c r="H678" s="36"/>
      <c r="Z678" s="36"/>
    </row>
    <row r="679" ht="15.75" customHeight="1">
      <c r="H679" s="36"/>
      <c r="Z679" s="36"/>
    </row>
    <row r="680" ht="15.75" customHeight="1">
      <c r="H680" s="36"/>
      <c r="Z680" s="36"/>
    </row>
    <row r="681" ht="15.75" customHeight="1">
      <c r="H681" s="36"/>
      <c r="Z681" s="36"/>
    </row>
    <row r="682" ht="15.75" customHeight="1">
      <c r="H682" s="36"/>
      <c r="Z682" s="36"/>
    </row>
    <row r="683" ht="15.75" customHeight="1">
      <c r="H683" s="36"/>
      <c r="Z683" s="36"/>
    </row>
    <row r="684" ht="15.75" customHeight="1">
      <c r="H684" s="36"/>
      <c r="Z684" s="36"/>
    </row>
    <row r="685" ht="15.75" customHeight="1">
      <c r="H685" s="36"/>
      <c r="Z685" s="36"/>
    </row>
    <row r="686" ht="15.75" customHeight="1">
      <c r="H686" s="36"/>
      <c r="Z686" s="36"/>
    </row>
    <row r="687" ht="15.75" customHeight="1">
      <c r="H687" s="36"/>
      <c r="Z687" s="36"/>
    </row>
    <row r="688" ht="15.75" customHeight="1">
      <c r="H688" s="36"/>
      <c r="Z688" s="36"/>
    </row>
    <row r="689" ht="15.75" customHeight="1">
      <c r="H689" s="36"/>
      <c r="Z689" s="36"/>
    </row>
    <row r="690" ht="15.75" customHeight="1">
      <c r="H690" s="36"/>
      <c r="Z690" s="36"/>
    </row>
    <row r="691" ht="15.75" customHeight="1">
      <c r="H691" s="36"/>
      <c r="Z691" s="36"/>
    </row>
    <row r="692" ht="15.75" customHeight="1">
      <c r="H692" s="36"/>
      <c r="Z692" s="36"/>
    </row>
    <row r="693" ht="15.75" customHeight="1">
      <c r="H693" s="36"/>
      <c r="Z693" s="36"/>
    </row>
    <row r="694" ht="15.75" customHeight="1">
      <c r="H694" s="36"/>
      <c r="Z694" s="36"/>
    </row>
    <row r="695" ht="15.75" customHeight="1">
      <c r="H695" s="36"/>
      <c r="Z695" s="36"/>
    </row>
    <row r="696" ht="15.75" customHeight="1">
      <c r="H696" s="36"/>
      <c r="Z696" s="36"/>
    </row>
    <row r="697" ht="15.75" customHeight="1">
      <c r="H697" s="36"/>
      <c r="Z697" s="36"/>
    </row>
    <row r="698" ht="15.75" customHeight="1">
      <c r="H698" s="36"/>
      <c r="Z698" s="36"/>
    </row>
    <row r="699" ht="15.75" customHeight="1">
      <c r="H699" s="36"/>
      <c r="Z699" s="36"/>
    </row>
    <row r="700" ht="15.75" customHeight="1">
      <c r="H700" s="36"/>
      <c r="Z700" s="36"/>
    </row>
    <row r="701" ht="15.75" customHeight="1">
      <c r="H701" s="36"/>
      <c r="Z701" s="36"/>
    </row>
    <row r="702" ht="15.75" customHeight="1">
      <c r="H702" s="36"/>
      <c r="Z702" s="36"/>
    </row>
    <row r="703" ht="15.75" customHeight="1">
      <c r="H703" s="36"/>
      <c r="Z703" s="36"/>
    </row>
    <row r="704" ht="15.75" customHeight="1">
      <c r="H704" s="36"/>
      <c r="Z704" s="36"/>
    </row>
    <row r="705" ht="15.75" customHeight="1">
      <c r="H705" s="36"/>
      <c r="Z705" s="36"/>
    </row>
    <row r="706" ht="15.75" customHeight="1">
      <c r="H706" s="36"/>
      <c r="Z706" s="36"/>
    </row>
    <row r="707" ht="15.75" customHeight="1">
      <c r="H707" s="36"/>
      <c r="Z707" s="36"/>
    </row>
    <row r="708" ht="15.75" customHeight="1">
      <c r="H708" s="36"/>
      <c r="Z708" s="36"/>
    </row>
    <row r="709" ht="15.75" customHeight="1">
      <c r="H709" s="36"/>
      <c r="Z709" s="36"/>
    </row>
    <row r="710" ht="15.75" customHeight="1">
      <c r="H710" s="36"/>
      <c r="Z710" s="36"/>
    </row>
    <row r="711" ht="15.75" customHeight="1">
      <c r="H711" s="36"/>
      <c r="Z711" s="36"/>
    </row>
    <row r="712" ht="15.75" customHeight="1">
      <c r="H712" s="36"/>
      <c r="Z712" s="36"/>
    </row>
    <row r="713" ht="15.75" customHeight="1">
      <c r="H713" s="36"/>
      <c r="Z713" s="36"/>
    </row>
    <row r="714" ht="15.75" customHeight="1">
      <c r="H714" s="36"/>
      <c r="Z714" s="36"/>
    </row>
    <row r="715" ht="15.75" customHeight="1">
      <c r="H715" s="36"/>
      <c r="Z715" s="36"/>
    </row>
    <row r="716" ht="15.75" customHeight="1">
      <c r="H716" s="36"/>
      <c r="Z716" s="36"/>
    </row>
    <row r="717" ht="15.75" customHeight="1">
      <c r="H717" s="36"/>
      <c r="Z717" s="36"/>
    </row>
    <row r="718" ht="15.75" customHeight="1">
      <c r="H718" s="36"/>
      <c r="Z718" s="36"/>
    </row>
    <row r="719" ht="15.75" customHeight="1">
      <c r="H719" s="36"/>
      <c r="Z719" s="36"/>
    </row>
    <row r="720" ht="15.75" customHeight="1">
      <c r="H720" s="36"/>
      <c r="Z720" s="36"/>
    </row>
    <row r="721" ht="15.75" customHeight="1">
      <c r="H721" s="36"/>
      <c r="Z721" s="36"/>
    </row>
    <row r="722" ht="15.75" customHeight="1">
      <c r="H722" s="36"/>
      <c r="Z722" s="36"/>
    </row>
    <row r="723" ht="15.75" customHeight="1">
      <c r="H723" s="36"/>
      <c r="Z723" s="36"/>
    </row>
    <row r="724" ht="15.75" customHeight="1">
      <c r="H724" s="36"/>
      <c r="Z724" s="36"/>
    </row>
    <row r="725" ht="15.75" customHeight="1">
      <c r="H725" s="36"/>
      <c r="Z725" s="36"/>
    </row>
    <row r="726" ht="15.75" customHeight="1">
      <c r="H726" s="36"/>
      <c r="Z726" s="36"/>
    </row>
    <row r="727" ht="15.75" customHeight="1">
      <c r="H727" s="36"/>
      <c r="Z727" s="36"/>
    </row>
    <row r="728" ht="15.75" customHeight="1">
      <c r="H728" s="36"/>
      <c r="Z728" s="36"/>
    </row>
    <row r="729" ht="15.75" customHeight="1">
      <c r="H729" s="36"/>
      <c r="Z729" s="36"/>
    </row>
    <row r="730" ht="15.75" customHeight="1">
      <c r="H730" s="36"/>
      <c r="Z730" s="36"/>
    </row>
    <row r="731" ht="15.75" customHeight="1">
      <c r="H731" s="36"/>
      <c r="Z731" s="36"/>
    </row>
    <row r="732" ht="15.75" customHeight="1">
      <c r="H732" s="36"/>
      <c r="Z732" s="36"/>
    </row>
    <row r="733" ht="15.75" customHeight="1">
      <c r="H733" s="36"/>
      <c r="Z733" s="36"/>
    </row>
    <row r="734" ht="15.75" customHeight="1">
      <c r="H734" s="36"/>
      <c r="Z734" s="36"/>
    </row>
    <row r="735" ht="15.75" customHeight="1">
      <c r="H735" s="36"/>
      <c r="Z735" s="36"/>
    </row>
    <row r="736" ht="15.75" customHeight="1">
      <c r="H736" s="36"/>
      <c r="Z736" s="36"/>
    </row>
    <row r="737" ht="15.75" customHeight="1">
      <c r="H737" s="36"/>
      <c r="Z737" s="36"/>
    </row>
    <row r="738" ht="15.75" customHeight="1">
      <c r="H738" s="36"/>
      <c r="Z738" s="36"/>
    </row>
    <row r="739" ht="15.75" customHeight="1">
      <c r="H739" s="36"/>
      <c r="Z739" s="36"/>
    </row>
    <row r="740" ht="15.75" customHeight="1">
      <c r="H740" s="36"/>
      <c r="Z740" s="36"/>
    </row>
    <row r="741" ht="15.75" customHeight="1">
      <c r="H741" s="36"/>
      <c r="Z741" s="36"/>
    </row>
    <row r="742" ht="15.75" customHeight="1">
      <c r="H742" s="36"/>
      <c r="Z742" s="36"/>
    </row>
    <row r="743" ht="15.75" customHeight="1">
      <c r="H743" s="36"/>
      <c r="Z743" s="36"/>
    </row>
    <row r="744" ht="15.75" customHeight="1">
      <c r="H744" s="36"/>
      <c r="Z744" s="36"/>
    </row>
    <row r="745" ht="15.75" customHeight="1">
      <c r="H745" s="36"/>
      <c r="Z745" s="36"/>
    </row>
    <row r="746" ht="15.75" customHeight="1">
      <c r="H746" s="36"/>
      <c r="Z746" s="36"/>
    </row>
    <row r="747" ht="15.75" customHeight="1">
      <c r="H747" s="36"/>
      <c r="Z747" s="36"/>
    </row>
    <row r="748" ht="15.75" customHeight="1">
      <c r="H748" s="36"/>
      <c r="Z748" s="36"/>
    </row>
    <row r="749" ht="15.75" customHeight="1">
      <c r="H749" s="36"/>
      <c r="Z749" s="36"/>
    </row>
    <row r="750" ht="15.75" customHeight="1">
      <c r="H750" s="36"/>
      <c r="Z750" s="36"/>
    </row>
    <row r="751" ht="15.75" customHeight="1">
      <c r="H751" s="36"/>
      <c r="Z751" s="36"/>
    </row>
    <row r="752" ht="15.75" customHeight="1">
      <c r="H752" s="36"/>
      <c r="Z752" s="36"/>
    </row>
    <row r="753" ht="15.75" customHeight="1">
      <c r="H753" s="36"/>
      <c r="Z753" s="36"/>
    </row>
    <row r="754" ht="15.75" customHeight="1">
      <c r="H754" s="36"/>
      <c r="Z754" s="36"/>
    </row>
    <row r="755" ht="15.75" customHeight="1">
      <c r="H755" s="36"/>
      <c r="Z755" s="36"/>
    </row>
    <row r="756" ht="15.75" customHeight="1">
      <c r="H756" s="36"/>
      <c r="Z756" s="36"/>
    </row>
    <row r="757" ht="15.75" customHeight="1">
      <c r="H757" s="36"/>
      <c r="Z757" s="36"/>
    </row>
    <row r="758" ht="15.75" customHeight="1">
      <c r="H758" s="36"/>
      <c r="Z758" s="36"/>
    </row>
    <row r="759" ht="15.75" customHeight="1">
      <c r="H759" s="36"/>
      <c r="Z759" s="36"/>
    </row>
    <row r="760" ht="15.75" customHeight="1">
      <c r="H760" s="36"/>
      <c r="Z760" s="36"/>
    </row>
    <row r="761" ht="15.75" customHeight="1">
      <c r="H761" s="36"/>
      <c r="Z761" s="36"/>
    </row>
    <row r="762" ht="15.75" customHeight="1">
      <c r="H762" s="36"/>
      <c r="Z762" s="36"/>
    </row>
    <row r="763" ht="15.75" customHeight="1">
      <c r="H763" s="36"/>
      <c r="Z763" s="36"/>
    </row>
    <row r="764" ht="15.75" customHeight="1">
      <c r="H764" s="36"/>
      <c r="Z764" s="36"/>
    </row>
    <row r="765" ht="15.75" customHeight="1">
      <c r="H765" s="36"/>
      <c r="Z765" s="36"/>
    </row>
    <row r="766" ht="15.75" customHeight="1">
      <c r="H766" s="36"/>
      <c r="Z766" s="36"/>
    </row>
    <row r="767" ht="15.75" customHeight="1">
      <c r="H767" s="36"/>
      <c r="Z767" s="36"/>
    </row>
    <row r="768" ht="15.75" customHeight="1">
      <c r="H768" s="36"/>
      <c r="Z768" s="36"/>
    </row>
    <row r="769" ht="15.75" customHeight="1">
      <c r="H769" s="36"/>
      <c r="Z769" s="36"/>
    </row>
    <row r="770" ht="15.75" customHeight="1">
      <c r="H770" s="36"/>
      <c r="Z770" s="36"/>
    </row>
    <row r="771" ht="15.75" customHeight="1">
      <c r="H771" s="36"/>
      <c r="Z771" s="36"/>
    </row>
    <row r="772" ht="15.75" customHeight="1">
      <c r="H772" s="36"/>
      <c r="Z772" s="36"/>
    </row>
    <row r="773" ht="15.75" customHeight="1">
      <c r="H773" s="36"/>
      <c r="Z773" s="36"/>
    </row>
    <row r="774" ht="15.75" customHeight="1">
      <c r="H774" s="36"/>
      <c r="Z774" s="36"/>
    </row>
    <row r="775" ht="15.75" customHeight="1">
      <c r="H775" s="36"/>
      <c r="Z775" s="36"/>
    </row>
    <row r="776" ht="15.75" customHeight="1">
      <c r="H776" s="36"/>
      <c r="Z776" s="36"/>
    </row>
    <row r="777" ht="15.75" customHeight="1">
      <c r="H777" s="36"/>
      <c r="Z777" s="36"/>
    </row>
    <row r="778" ht="15.75" customHeight="1">
      <c r="H778" s="36"/>
      <c r="Z778" s="36"/>
    </row>
    <row r="779" ht="15.75" customHeight="1">
      <c r="H779" s="36"/>
      <c r="Z779" s="36"/>
    </row>
    <row r="780" ht="15.75" customHeight="1">
      <c r="H780" s="36"/>
      <c r="Z780" s="36"/>
    </row>
    <row r="781" ht="15.75" customHeight="1">
      <c r="H781" s="36"/>
      <c r="Z781" s="36"/>
    </row>
    <row r="782" ht="15.75" customHeight="1">
      <c r="H782" s="36"/>
      <c r="Z782" s="36"/>
    </row>
    <row r="783" ht="15.75" customHeight="1">
      <c r="H783" s="36"/>
      <c r="Z783" s="36"/>
    </row>
    <row r="784" ht="15.75" customHeight="1">
      <c r="H784" s="36"/>
      <c r="Z784" s="36"/>
    </row>
    <row r="785" ht="15.75" customHeight="1">
      <c r="H785" s="36"/>
      <c r="Z785" s="36"/>
    </row>
    <row r="786" ht="15.75" customHeight="1">
      <c r="H786" s="36"/>
      <c r="Z786" s="36"/>
    </row>
    <row r="787" ht="15.75" customHeight="1">
      <c r="H787" s="36"/>
      <c r="Z787" s="36"/>
    </row>
    <row r="788" ht="15.75" customHeight="1">
      <c r="H788" s="36"/>
      <c r="Z788" s="36"/>
    </row>
    <row r="789" ht="15.75" customHeight="1">
      <c r="H789" s="36"/>
      <c r="Z789" s="36"/>
    </row>
    <row r="790" ht="15.75" customHeight="1">
      <c r="H790" s="36"/>
      <c r="Z790" s="36"/>
    </row>
    <row r="791" ht="15.75" customHeight="1">
      <c r="H791" s="36"/>
      <c r="Z791" s="36"/>
    </row>
    <row r="792" ht="15.75" customHeight="1">
      <c r="H792" s="36"/>
      <c r="Z792" s="36"/>
    </row>
    <row r="793" ht="15.75" customHeight="1">
      <c r="H793" s="36"/>
      <c r="Z793" s="36"/>
    </row>
    <row r="794" ht="15.75" customHeight="1">
      <c r="H794" s="36"/>
      <c r="Z794" s="36"/>
    </row>
    <row r="795" ht="15.75" customHeight="1">
      <c r="H795" s="36"/>
      <c r="Z795" s="36"/>
    </row>
    <row r="796" ht="15.75" customHeight="1">
      <c r="H796" s="36"/>
      <c r="Z796" s="36"/>
    </row>
    <row r="797" ht="15.75" customHeight="1">
      <c r="H797" s="36"/>
      <c r="Z797" s="36"/>
    </row>
    <row r="798" ht="15.75" customHeight="1">
      <c r="H798" s="36"/>
      <c r="Z798" s="36"/>
    </row>
    <row r="799" ht="15.75" customHeight="1">
      <c r="H799" s="36"/>
      <c r="Z799" s="36"/>
    </row>
    <row r="800" ht="15.75" customHeight="1">
      <c r="H800" s="36"/>
      <c r="Z800" s="36"/>
    </row>
    <row r="801" ht="15.75" customHeight="1">
      <c r="H801" s="36"/>
      <c r="Z801" s="36"/>
    </row>
    <row r="802" ht="15.75" customHeight="1">
      <c r="H802" s="36"/>
      <c r="Z802" s="36"/>
    </row>
    <row r="803" ht="15.75" customHeight="1">
      <c r="H803" s="36"/>
      <c r="Z803" s="36"/>
    </row>
    <row r="804" ht="15.75" customHeight="1">
      <c r="H804" s="36"/>
      <c r="Z804" s="36"/>
    </row>
    <row r="805" ht="15.75" customHeight="1">
      <c r="H805" s="36"/>
      <c r="Z805" s="36"/>
    </row>
    <row r="806" ht="15.75" customHeight="1">
      <c r="H806" s="36"/>
      <c r="Z806" s="36"/>
    </row>
    <row r="807" ht="15.75" customHeight="1">
      <c r="H807" s="36"/>
      <c r="Z807" s="36"/>
    </row>
    <row r="808" ht="15.75" customHeight="1">
      <c r="H808" s="36"/>
      <c r="Z808" s="36"/>
    </row>
    <row r="809" ht="15.75" customHeight="1">
      <c r="H809" s="36"/>
      <c r="Z809" s="36"/>
    </row>
    <row r="810" ht="15.75" customHeight="1">
      <c r="H810" s="36"/>
      <c r="Z810" s="36"/>
    </row>
    <row r="811" ht="15.75" customHeight="1">
      <c r="H811" s="36"/>
      <c r="Z811" s="36"/>
    </row>
    <row r="812" ht="15.75" customHeight="1">
      <c r="H812" s="36"/>
      <c r="Z812" s="36"/>
    </row>
    <row r="813" ht="15.75" customHeight="1">
      <c r="H813" s="36"/>
      <c r="Z813" s="36"/>
    </row>
    <row r="814" ht="15.75" customHeight="1">
      <c r="H814" s="36"/>
      <c r="Z814" s="36"/>
    </row>
    <row r="815" ht="15.75" customHeight="1">
      <c r="H815" s="36"/>
      <c r="Z815" s="36"/>
    </row>
    <row r="816" ht="15.75" customHeight="1">
      <c r="H816" s="36"/>
      <c r="Z816" s="36"/>
    </row>
    <row r="817" ht="15.75" customHeight="1">
      <c r="H817" s="36"/>
      <c r="Z817" s="36"/>
    </row>
    <row r="818" ht="15.75" customHeight="1">
      <c r="H818" s="36"/>
      <c r="Z818" s="36"/>
    </row>
    <row r="819" ht="15.75" customHeight="1">
      <c r="H819" s="36"/>
      <c r="Z819" s="36"/>
    </row>
    <row r="820" ht="15.75" customHeight="1">
      <c r="H820" s="36"/>
      <c r="Z820" s="36"/>
    </row>
    <row r="821" ht="15.75" customHeight="1">
      <c r="H821" s="36"/>
      <c r="Z821" s="36"/>
    </row>
    <row r="822" ht="15.75" customHeight="1">
      <c r="H822" s="36"/>
      <c r="Z822" s="36"/>
    </row>
    <row r="823" ht="15.75" customHeight="1">
      <c r="H823" s="36"/>
      <c r="Z823" s="36"/>
    </row>
    <row r="824" ht="15.75" customHeight="1">
      <c r="H824" s="36"/>
      <c r="Z824" s="36"/>
    </row>
    <row r="825" ht="15.75" customHeight="1">
      <c r="H825" s="36"/>
      <c r="Z825" s="36"/>
    </row>
    <row r="826" ht="15.75" customHeight="1">
      <c r="H826" s="36"/>
      <c r="Z826" s="36"/>
    </row>
    <row r="827" ht="15.75" customHeight="1">
      <c r="H827" s="36"/>
      <c r="Z827" s="36"/>
    </row>
    <row r="828" ht="15.75" customHeight="1">
      <c r="H828" s="36"/>
      <c r="Z828" s="36"/>
    </row>
    <row r="829" ht="15.75" customHeight="1">
      <c r="H829" s="36"/>
      <c r="Z829" s="36"/>
    </row>
    <row r="830" ht="15.75" customHeight="1">
      <c r="H830" s="36"/>
      <c r="Z830" s="36"/>
    </row>
    <row r="831" ht="15.75" customHeight="1">
      <c r="H831" s="36"/>
      <c r="Z831" s="36"/>
    </row>
    <row r="832" ht="15.75" customHeight="1">
      <c r="H832" s="36"/>
      <c r="Z832" s="36"/>
    </row>
    <row r="833" ht="15.75" customHeight="1">
      <c r="H833" s="36"/>
      <c r="Z833" s="36"/>
    </row>
    <row r="834" ht="15.75" customHeight="1">
      <c r="H834" s="36"/>
      <c r="Z834" s="36"/>
    </row>
    <row r="835" ht="15.75" customHeight="1">
      <c r="H835" s="36"/>
      <c r="Z835" s="36"/>
    </row>
    <row r="836" ht="15.75" customHeight="1">
      <c r="H836" s="36"/>
      <c r="Z836" s="36"/>
    </row>
    <row r="837" ht="15.75" customHeight="1">
      <c r="H837" s="36"/>
      <c r="Z837" s="36"/>
    </row>
    <row r="838" ht="15.75" customHeight="1">
      <c r="H838" s="36"/>
      <c r="Z838" s="36"/>
    </row>
    <row r="839" ht="15.75" customHeight="1">
      <c r="H839" s="36"/>
      <c r="Z839" s="36"/>
    </row>
    <row r="840" ht="15.75" customHeight="1">
      <c r="H840" s="36"/>
      <c r="Z840" s="36"/>
    </row>
    <row r="841" ht="15.75" customHeight="1">
      <c r="H841" s="36"/>
      <c r="Z841" s="36"/>
    </row>
    <row r="842" ht="15.75" customHeight="1">
      <c r="H842" s="36"/>
      <c r="Z842" s="36"/>
    </row>
    <row r="843" ht="15.75" customHeight="1">
      <c r="H843" s="36"/>
      <c r="Z843" s="36"/>
    </row>
    <row r="844" ht="15.75" customHeight="1">
      <c r="H844" s="36"/>
      <c r="Z844" s="36"/>
    </row>
    <row r="845" ht="15.75" customHeight="1">
      <c r="H845" s="36"/>
      <c r="Z845" s="36"/>
    </row>
    <row r="846" ht="15.75" customHeight="1">
      <c r="H846" s="36"/>
      <c r="Z846" s="36"/>
    </row>
    <row r="847" ht="15.75" customHeight="1">
      <c r="H847" s="36"/>
      <c r="Z847" s="36"/>
    </row>
    <row r="848" ht="15.75" customHeight="1">
      <c r="H848" s="36"/>
      <c r="Z848" s="36"/>
    </row>
    <row r="849" ht="15.75" customHeight="1">
      <c r="H849" s="36"/>
      <c r="Z849" s="36"/>
    </row>
    <row r="850" ht="15.75" customHeight="1">
      <c r="H850" s="36"/>
      <c r="Z850" s="36"/>
    </row>
    <row r="851" ht="15.75" customHeight="1">
      <c r="H851" s="36"/>
      <c r="Z851" s="36"/>
    </row>
    <row r="852" ht="15.75" customHeight="1">
      <c r="H852" s="36"/>
      <c r="Z852" s="36"/>
    </row>
    <row r="853" ht="15.75" customHeight="1">
      <c r="H853" s="36"/>
      <c r="Z853" s="36"/>
    </row>
    <row r="854" ht="15.75" customHeight="1">
      <c r="H854" s="36"/>
      <c r="Z854" s="36"/>
    </row>
    <row r="855" ht="15.75" customHeight="1">
      <c r="H855" s="36"/>
      <c r="Z855" s="36"/>
    </row>
    <row r="856" ht="15.75" customHeight="1">
      <c r="H856" s="36"/>
      <c r="Z856" s="36"/>
    </row>
    <row r="857" ht="15.75" customHeight="1">
      <c r="H857" s="36"/>
      <c r="Z857" s="36"/>
    </row>
    <row r="858" ht="15.75" customHeight="1">
      <c r="H858" s="36"/>
      <c r="Z858" s="36"/>
    </row>
    <row r="859" ht="15.75" customHeight="1">
      <c r="H859" s="36"/>
      <c r="Z859" s="36"/>
    </row>
    <row r="860" ht="15.75" customHeight="1">
      <c r="H860" s="36"/>
      <c r="Z860" s="36"/>
    </row>
    <row r="861" ht="15.75" customHeight="1">
      <c r="H861" s="36"/>
      <c r="Z861" s="36"/>
    </row>
    <row r="862" ht="15.75" customHeight="1">
      <c r="H862" s="36"/>
      <c r="Z862" s="36"/>
    </row>
    <row r="863" ht="15.75" customHeight="1">
      <c r="H863" s="36"/>
      <c r="Z863" s="36"/>
    </row>
    <row r="864" ht="15.75" customHeight="1">
      <c r="H864" s="36"/>
      <c r="Z864" s="36"/>
    </row>
    <row r="865" ht="15.75" customHeight="1">
      <c r="H865" s="36"/>
      <c r="Z865" s="36"/>
    </row>
    <row r="866" ht="15.75" customHeight="1">
      <c r="H866" s="36"/>
      <c r="Z866" s="36"/>
    </row>
    <row r="867" ht="15.75" customHeight="1">
      <c r="H867" s="36"/>
      <c r="Z867" s="36"/>
    </row>
    <row r="868" ht="15.75" customHeight="1">
      <c r="H868" s="36"/>
      <c r="Z868" s="36"/>
    </row>
    <row r="869" ht="15.75" customHeight="1">
      <c r="H869" s="36"/>
      <c r="Z869" s="36"/>
    </row>
    <row r="870" ht="15.75" customHeight="1">
      <c r="H870" s="36"/>
      <c r="Z870" s="36"/>
    </row>
    <row r="871" ht="15.75" customHeight="1">
      <c r="H871" s="36"/>
      <c r="Z871" s="36"/>
    </row>
    <row r="872" ht="15.75" customHeight="1">
      <c r="H872" s="36"/>
      <c r="Z872" s="36"/>
    </row>
    <row r="873" ht="15.75" customHeight="1">
      <c r="H873" s="36"/>
      <c r="Z873" s="36"/>
    </row>
    <row r="874" ht="15.75" customHeight="1">
      <c r="H874" s="36"/>
      <c r="Z874" s="36"/>
    </row>
    <row r="875" ht="15.75" customHeight="1">
      <c r="H875" s="36"/>
      <c r="Z875" s="36"/>
    </row>
    <row r="876" ht="15.75" customHeight="1">
      <c r="H876" s="36"/>
      <c r="Z876" s="36"/>
    </row>
    <row r="877" ht="15.75" customHeight="1">
      <c r="H877" s="36"/>
      <c r="Z877" s="36"/>
    </row>
    <row r="878" ht="15.75" customHeight="1">
      <c r="H878" s="36"/>
      <c r="Z878" s="36"/>
    </row>
    <row r="879" ht="15.75" customHeight="1">
      <c r="H879" s="36"/>
      <c r="Z879" s="36"/>
    </row>
    <row r="880" ht="15.75" customHeight="1">
      <c r="H880" s="36"/>
      <c r="Z880" s="36"/>
    </row>
    <row r="881" ht="15.75" customHeight="1">
      <c r="H881" s="36"/>
      <c r="Z881" s="36"/>
    </row>
    <row r="882" ht="15.75" customHeight="1">
      <c r="H882" s="36"/>
      <c r="Z882" s="36"/>
    </row>
    <row r="883" ht="15.75" customHeight="1">
      <c r="H883" s="36"/>
      <c r="Z883" s="36"/>
    </row>
    <row r="884" ht="15.75" customHeight="1">
      <c r="H884" s="36"/>
      <c r="Z884" s="36"/>
    </row>
    <row r="885" ht="15.75" customHeight="1">
      <c r="H885" s="36"/>
      <c r="Z885" s="36"/>
    </row>
    <row r="886" ht="15.75" customHeight="1">
      <c r="H886" s="36"/>
      <c r="Z886" s="36"/>
    </row>
    <row r="887" ht="15.75" customHeight="1">
      <c r="H887" s="36"/>
      <c r="Z887" s="36"/>
    </row>
    <row r="888" ht="15.75" customHeight="1">
      <c r="H888" s="36"/>
      <c r="Z888" s="36"/>
    </row>
    <row r="889" ht="15.75" customHeight="1">
      <c r="H889" s="36"/>
      <c r="Z889" s="36"/>
    </row>
    <row r="890" ht="15.75" customHeight="1">
      <c r="H890" s="36"/>
      <c r="Z890" s="36"/>
    </row>
    <row r="891" ht="15.75" customHeight="1">
      <c r="H891" s="36"/>
      <c r="Z891" s="36"/>
    </row>
    <row r="892" ht="15.75" customHeight="1">
      <c r="H892" s="36"/>
      <c r="Z892" s="36"/>
    </row>
    <row r="893" ht="15.75" customHeight="1">
      <c r="H893" s="36"/>
      <c r="Z893" s="36"/>
    </row>
    <row r="894" ht="15.75" customHeight="1">
      <c r="H894" s="36"/>
      <c r="Z894" s="36"/>
    </row>
    <row r="895" ht="15.75" customHeight="1">
      <c r="H895" s="36"/>
      <c r="Z895" s="36"/>
    </row>
    <row r="896" ht="15.75" customHeight="1">
      <c r="H896" s="36"/>
      <c r="Z896" s="36"/>
    </row>
    <row r="897" ht="15.75" customHeight="1">
      <c r="H897" s="36"/>
      <c r="Z897" s="36"/>
    </row>
    <row r="898" ht="15.75" customHeight="1">
      <c r="H898" s="36"/>
      <c r="Z898" s="36"/>
    </row>
    <row r="899" ht="15.75" customHeight="1">
      <c r="H899" s="36"/>
      <c r="Z899" s="36"/>
    </row>
    <row r="900" ht="15.75" customHeight="1">
      <c r="H900" s="36"/>
      <c r="Z900" s="36"/>
    </row>
    <row r="901" ht="15.75" customHeight="1">
      <c r="H901" s="36"/>
      <c r="Z901" s="36"/>
    </row>
    <row r="902" ht="15.75" customHeight="1">
      <c r="H902" s="36"/>
      <c r="Z902" s="36"/>
    </row>
    <row r="903" ht="15.75" customHeight="1">
      <c r="H903" s="36"/>
      <c r="Z903" s="36"/>
    </row>
    <row r="904" ht="15.75" customHeight="1">
      <c r="H904" s="36"/>
      <c r="Z904" s="36"/>
    </row>
    <row r="905" ht="15.75" customHeight="1">
      <c r="H905" s="36"/>
      <c r="Z905" s="36"/>
    </row>
    <row r="906" ht="15.75" customHeight="1">
      <c r="H906" s="36"/>
      <c r="Z906" s="36"/>
    </row>
    <row r="907" ht="15.75" customHeight="1">
      <c r="H907" s="36"/>
      <c r="Z907" s="36"/>
    </row>
    <row r="908" ht="15.75" customHeight="1">
      <c r="H908" s="36"/>
      <c r="Z908" s="36"/>
    </row>
    <row r="909" ht="15.75" customHeight="1">
      <c r="H909" s="36"/>
      <c r="Z909" s="36"/>
    </row>
    <row r="910" ht="15.75" customHeight="1">
      <c r="H910" s="36"/>
      <c r="Z910" s="36"/>
    </row>
    <row r="911" ht="15.75" customHeight="1">
      <c r="H911" s="36"/>
      <c r="Z911" s="36"/>
    </row>
    <row r="912" ht="15.75" customHeight="1">
      <c r="H912" s="36"/>
      <c r="Z912" s="36"/>
    </row>
    <row r="913" ht="15.75" customHeight="1">
      <c r="H913" s="36"/>
      <c r="Z913" s="36"/>
    </row>
    <row r="914" ht="15.75" customHeight="1">
      <c r="H914" s="36"/>
      <c r="Z914" s="36"/>
    </row>
    <row r="915" ht="15.75" customHeight="1">
      <c r="H915" s="36"/>
      <c r="Z915" s="36"/>
    </row>
    <row r="916" ht="15.75" customHeight="1">
      <c r="H916" s="36"/>
      <c r="Z916" s="36"/>
    </row>
    <row r="917" ht="15.75" customHeight="1">
      <c r="H917" s="36"/>
      <c r="Z917" s="36"/>
    </row>
    <row r="918" ht="15.75" customHeight="1">
      <c r="H918" s="36"/>
      <c r="Z918" s="36"/>
    </row>
    <row r="919" ht="15.75" customHeight="1">
      <c r="H919" s="36"/>
      <c r="Z919" s="36"/>
    </row>
    <row r="920" ht="15.75" customHeight="1">
      <c r="H920" s="36"/>
      <c r="Z920" s="36"/>
    </row>
    <row r="921" ht="15.75" customHeight="1">
      <c r="H921" s="36"/>
      <c r="Z921" s="36"/>
    </row>
    <row r="922" ht="15.75" customHeight="1">
      <c r="H922" s="36"/>
      <c r="Z922" s="36"/>
    </row>
    <row r="923" ht="15.75" customHeight="1">
      <c r="H923" s="36"/>
      <c r="Z923" s="36"/>
    </row>
    <row r="924" ht="15.75" customHeight="1">
      <c r="H924" s="36"/>
      <c r="Z924" s="36"/>
    </row>
    <row r="925" ht="15.75" customHeight="1">
      <c r="H925" s="36"/>
      <c r="Z925" s="36"/>
    </row>
    <row r="926" ht="15.75" customHeight="1">
      <c r="H926" s="36"/>
      <c r="Z926" s="36"/>
    </row>
    <row r="927" ht="15.75" customHeight="1">
      <c r="H927" s="36"/>
      <c r="Z927" s="36"/>
    </row>
    <row r="928" ht="15.75" customHeight="1">
      <c r="H928" s="36"/>
      <c r="Z928" s="36"/>
    </row>
    <row r="929" ht="15.75" customHeight="1">
      <c r="H929" s="36"/>
      <c r="Z929" s="36"/>
    </row>
    <row r="930" ht="15.75" customHeight="1">
      <c r="H930" s="36"/>
      <c r="Z930" s="36"/>
    </row>
    <row r="931" ht="15.75" customHeight="1">
      <c r="H931" s="36"/>
      <c r="Z931" s="36"/>
    </row>
    <row r="932" ht="15.75" customHeight="1">
      <c r="H932" s="36"/>
      <c r="Z932" s="36"/>
    </row>
    <row r="933" ht="15.75" customHeight="1">
      <c r="H933" s="36"/>
      <c r="Z933" s="36"/>
    </row>
    <row r="934" ht="15.75" customHeight="1">
      <c r="H934" s="36"/>
      <c r="Z934" s="36"/>
    </row>
    <row r="935" ht="15.75" customHeight="1">
      <c r="H935" s="36"/>
      <c r="Z935" s="36"/>
    </row>
    <row r="936" ht="15.75" customHeight="1">
      <c r="H936" s="36"/>
      <c r="Z936" s="36"/>
    </row>
    <row r="937" ht="15.75" customHeight="1">
      <c r="H937" s="36"/>
      <c r="Z937" s="36"/>
    </row>
    <row r="938" ht="15.75" customHeight="1">
      <c r="H938" s="36"/>
      <c r="Z938" s="36"/>
    </row>
    <row r="939" ht="15.75" customHeight="1">
      <c r="H939" s="36"/>
      <c r="Z939" s="36"/>
    </row>
    <row r="940" ht="15.75" customHeight="1">
      <c r="H940" s="36"/>
      <c r="Z940" s="36"/>
    </row>
    <row r="941" ht="15.75" customHeight="1">
      <c r="H941" s="36"/>
      <c r="Z941" s="36"/>
    </row>
    <row r="942" ht="15.75" customHeight="1">
      <c r="H942" s="36"/>
      <c r="Z942" s="36"/>
    </row>
    <row r="943" ht="15.75" customHeight="1">
      <c r="H943" s="36"/>
      <c r="Z943" s="36"/>
    </row>
    <row r="944" ht="15.75" customHeight="1">
      <c r="H944" s="36"/>
      <c r="Z944" s="36"/>
    </row>
    <row r="945" ht="15.75" customHeight="1">
      <c r="H945" s="36"/>
      <c r="Z945" s="36"/>
    </row>
    <row r="946" ht="15.75" customHeight="1">
      <c r="H946" s="36"/>
      <c r="Z946" s="36"/>
    </row>
    <row r="947" ht="15.75" customHeight="1">
      <c r="H947" s="36"/>
      <c r="Z947" s="36"/>
    </row>
    <row r="948" ht="15.75" customHeight="1">
      <c r="H948" s="36"/>
      <c r="Z948" s="36"/>
    </row>
    <row r="949" ht="15.75" customHeight="1">
      <c r="H949" s="36"/>
      <c r="Z949" s="36"/>
    </row>
    <row r="950" ht="15.75" customHeight="1">
      <c r="H950" s="36"/>
      <c r="Z950" s="36"/>
    </row>
    <row r="951" ht="15.75" customHeight="1">
      <c r="H951" s="36"/>
      <c r="Z951" s="36"/>
    </row>
    <row r="952" ht="15.75" customHeight="1">
      <c r="H952" s="36"/>
      <c r="Z952" s="36"/>
    </row>
    <row r="953" ht="15.75" customHeight="1">
      <c r="H953" s="36"/>
      <c r="Z953" s="36"/>
    </row>
    <row r="954" ht="15.75" customHeight="1">
      <c r="H954" s="36"/>
      <c r="Z954" s="36"/>
    </row>
    <row r="955" ht="15.75" customHeight="1">
      <c r="H955" s="36"/>
      <c r="Z955" s="36"/>
    </row>
    <row r="956" ht="15.75" customHeight="1">
      <c r="H956" s="36"/>
      <c r="Z956" s="36"/>
    </row>
    <row r="957" ht="15.75" customHeight="1">
      <c r="H957" s="36"/>
      <c r="Z957" s="36"/>
    </row>
    <row r="958" ht="15.75" customHeight="1">
      <c r="H958" s="36"/>
      <c r="Z958" s="36"/>
    </row>
    <row r="959" ht="15.75" customHeight="1">
      <c r="H959" s="36"/>
      <c r="Z959" s="36"/>
    </row>
    <row r="960" ht="15.75" customHeight="1">
      <c r="H960" s="36"/>
      <c r="Z960" s="36"/>
    </row>
    <row r="961" ht="15.75" customHeight="1">
      <c r="H961" s="36"/>
      <c r="Z961" s="36"/>
    </row>
    <row r="962" ht="15.75" customHeight="1">
      <c r="H962" s="36"/>
      <c r="Z962" s="36"/>
    </row>
    <row r="963" ht="15.75" customHeight="1">
      <c r="H963" s="36"/>
      <c r="Z963" s="36"/>
    </row>
    <row r="964" ht="15.75" customHeight="1">
      <c r="H964" s="36"/>
      <c r="Z964" s="36"/>
    </row>
    <row r="965" ht="15.75" customHeight="1">
      <c r="H965" s="36"/>
      <c r="Z965" s="36"/>
    </row>
    <row r="966" ht="15.75" customHeight="1">
      <c r="H966" s="36"/>
      <c r="Z966" s="36"/>
    </row>
    <row r="967" ht="15.75" customHeight="1">
      <c r="H967" s="36"/>
      <c r="Z967" s="36"/>
    </row>
    <row r="968" ht="15.75" customHeight="1">
      <c r="H968" s="36"/>
      <c r="Z968" s="36"/>
    </row>
    <row r="969" ht="15.75" customHeight="1">
      <c r="H969" s="36"/>
      <c r="Z969" s="36"/>
    </row>
    <row r="970" ht="15.75" customHeight="1">
      <c r="H970" s="36"/>
      <c r="Z970" s="36"/>
    </row>
    <row r="971" ht="15.75" customHeight="1">
      <c r="H971" s="36"/>
      <c r="Z971" s="36"/>
    </row>
    <row r="972" ht="15.75" customHeight="1">
      <c r="H972" s="36"/>
      <c r="Z972" s="36"/>
    </row>
    <row r="973" ht="15.75" customHeight="1">
      <c r="H973" s="36"/>
      <c r="Z973" s="36"/>
    </row>
    <row r="974" ht="15.75" customHeight="1">
      <c r="H974" s="36"/>
      <c r="Z974" s="36"/>
    </row>
    <row r="975" ht="15.75" customHeight="1">
      <c r="H975" s="36"/>
      <c r="Z975" s="36"/>
    </row>
    <row r="976" ht="15.75" customHeight="1">
      <c r="H976" s="36"/>
      <c r="Z976" s="36"/>
    </row>
    <row r="977" ht="15.75" customHeight="1">
      <c r="H977" s="36"/>
      <c r="Z977" s="36"/>
    </row>
    <row r="978" ht="15.75" customHeight="1">
      <c r="H978" s="36"/>
      <c r="Z978" s="36"/>
    </row>
    <row r="979" ht="15.75" customHeight="1">
      <c r="H979" s="36"/>
      <c r="Z979" s="36"/>
    </row>
    <row r="980" ht="15.75" customHeight="1">
      <c r="H980" s="36"/>
      <c r="Z980" s="36"/>
    </row>
    <row r="981" ht="15.75" customHeight="1">
      <c r="H981" s="36"/>
      <c r="Z981" s="36"/>
    </row>
    <row r="982" ht="15.75" customHeight="1">
      <c r="H982" s="36"/>
      <c r="Z982" s="36"/>
    </row>
    <row r="983" ht="15.75" customHeight="1">
      <c r="H983" s="36"/>
      <c r="Z983" s="36"/>
    </row>
    <row r="984" ht="15.75" customHeight="1">
      <c r="H984" s="36"/>
      <c r="Z984" s="36"/>
    </row>
    <row r="985" ht="15.75" customHeight="1">
      <c r="H985" s="36"/>
      <c r="Z985" s="36"/>
    </row>
    <row r="986" ht="15.75" customHeight="1">
      <c r="H986" s="36"/>
      <c r="Z986" s="36"/>
    </row>
    <row r="987" ht="15.75" customHeight="1">
      <c r="H987" s="36"/>
      <c r="Z987" s="36"/>
    </row>
    <row r="988" ht="15.75" customHeight="1">
      <c r="H988" s="36"/>
      <c r="Z988" s="36"/>
    </row>
    <row r="989" ht="15.75" customHeight="1">
      <c r="H989" s="36"/>
      <c r="Z989" s="36"/>
    </row>
    <row r="990" ht="15.75" customHeight="1">
      <c r="H990" s="36"/>
      <c r="Z990" s="36"/>
    </row>
    <row r="991" ht="15.75" customHeight="1">
      <c r="H991" s="36"/>
      <c r="Z991" s="36"/>
    </row>
    <row r="992" ht="15.75" customHeight="1">
      <c r="H992" s="36"/>
      <c r="Z992" s="36"/>
    </row>
    <row r="993" ht="15.75" customHeight="1">
      <c r="H993" s="36"/>
      <c r="Z993" s="36"/>
    </row>
    <row r="994" ht="15.75" customHeight="1">
      <c r="H994" s="36"/>
      <c r="Z994" s="36"/>
    </row>
    <row r="995" ht="15.75" customHeight="1">
      <c r="H995" s="36"/>
      <c r="Z995" s="36"/>
    </row>
    <row r="996" ht="15.75" customHeight="1">
      <c r="H996" s="36"/>
      <c r="Z996" s="36"/>
    </row>
    <row r="997" ht="15.75" customHeight="1">
      <c r="H997" s="36"/>
      <c r="Z997" s="36"/>
    </row>
    <row r="998" ht="15.75" customHeight="1">
      <c r="H998" s="36"/>
      <c r="Z998" s="36"/>
    </row>
    <row r="999" ht="15.75" customHeight="1">
      <c r="H999" s="36"/>
      <c r="Z999" s="36"/>
    </row>
    <row r="1000" ht="15.75" customHeight="1">
      <c r="H1000" s="36"/>
      <c r="Z1000" s="36"/>
    </row>
  </sheetData>
  <mergeCells count="3">
    <mergeCell ref="B1:H2"/>
    <mergeCell ref="B4:H4"/>
    <mergeCell ref="B13:H13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11.86"/>
    <col customWidth="1" min="3" max="3" width="15.43"/>
    <col customWidth="1" min="4" max="4" width="8.29"/>
    <col customWidth="1" min="5" max="5" width="8.14"/>
    <col customWidth="1" hidden="1" min="6" max="6" width="10.0"/>
    <col customWidth="1" hidden="1" min="7" max="7" width="8.14"/>
    <col customWidth="1" min="8" max="8" width="10.0"/>
    <col customWidth="1" min="9" max="13" width="9.14"/>
    <col customWidth="1" min="14" max="15" width="9.43"/>
    <col customWidth="1" min="16" max="18" width="9.14"/>
    <col customWidth="1" min="19" max="20" width="8.86"/>
    <col customWidth="1" min="21" max="21" width="9.14"/>
    <col customWidth="1" min="22" max="22" width="9.86"/>
    <col customWidth="1" min="23" max="23" width="5.14"/>
    <col customWidth="1" min="24" max="24" width="7.0"/>
  </cols>
  <sheetData>
    <row r="1">
      <c r="F1" s="36"/>
      <c r="H1" s="36"/>
      <c r="Z1" s="36"/>
    </row>
    <row r="2">
      <c r="F2" s="36"/>
      <c r="H2" s="36"/>
      <c r="Z2" s="36"/>
    </row>
    <row r="3">
      <c r="B3" s="408" t="s">
        <v>383</v>
      </c>
      <c r="C3" s="8"/>
      <c r="D3" s="8"/>
      <c r="F3" s="36"/>
      <c r="H3" s="36"/>
      <c r="I3" s="325" t="s">
        <v>189</v>
      </c>
      <c r="J3" s="326" t="s">
        <v>190</v>
      </c>
      <c r="K3" s="409" t="s">
        <v>191</v>
      </c>
      <c r="L3" s="328" t="s">
        <v>192</v>
      </c>
      <c r="M3" s="410" t="s">
        <v>193</v>
      </c>
      <c r="N3" s="330" t="s">
        <v>194</v>
      </c>
      <c r="O3" s="331" t="s">
        <v>195</v>
      </c>
      <c r="P3" s="332" t="s">
        <v>196</v>
      </c>
      <c r="Q3" s="333" t="s">
        <v>197</v>
      </c>
      <c r="R3" s="334" t="s">
        <v>198</v>
      </c>
      <c r="S3" s="335" t="s">
        <v>199</v>
      </c>
      <c r="T3" s="336" t="s">
        <v>200</v>
      </c>
      <c r="U3" s="337" t="s">
        <v>201</v>
      </c>
      <c r="V3" s="338" t="s">
        <v>202</v>
      </c>
      <c r="Z3" s="36"/>
    </row>
    <row r="4">
      <c r="A4" s="110" t="s">
        <v>384</v>
      </c>
      <c r="B4" s="110" t="s">
        <v>50</v>
      </c>
      <c r="C4" s="111"/>
      <c r="D4" s="112" t="s">
        <v>52</v>
      </c>
      <c r="E4" s="112" t="s">
        <v>54</v>
      </c>
      <c r="F4" s="113" t="s">
        <v>55</v>
      </c>
      <c r="G4" s="112"/>
      <c r="H4" s="113" t="s">
        <v>55</v>
      </c>
      <c r="I4" s="43">
        <v>2.0</v>
      </c>
      <c r="J4" s="44">
        <v>5.0</v>
      </c>
      <c r="K4" s="411">
        <v>7.0</v>
      </c>
      <c r="L4" s="79">
        <v>10.0</v>
      </c>
      <c r="M4" s="412">
        <v>11.0</v>
      </c>
      <c r="N4" s="81">
        <v>12.0</v>
      </c>
      <c r="O4" s="49">
        <v>13.0</v>
      </c>
      <c r="P4" s="50">
        <v>16.0</v>
      </c>
      <c r="Q4" s="51">
        <v>27.0</v>
      </c>
      <c r="R4" s="52">
        <v>69.0</v>
      </c>
      <c r="S4" s="53">
        <v>76.0</v>
      </c>
      <c r="T4" s="82">
        <v>77.0</v>
      </c>
      <c r="U4" s="57">
        <v>79.0</v>
      </c>
      <c r="V4" s="28">
        <v>81.0</v>
      </c>
      <c r="W4" s="57" t="s">
        <v>2</v>
      </c>
      <c r="X4" s="57" t="s">
        <v>3</v>
      </c>
      <c r="Y4" s="57" t="s">
        <v>66</v>
      </c>
      <c r="Z4" s="83" t="s">
        <v>266</v>
      </c>
    </row>
    <row r="5">
      <c r="B5" s="407"/>
      <c r="C5" s="407"/>
      <c r="D5" s="407"/>
      <c r="E5" s="407"/>
      <c r="F5" s="212"/>
      <c r="G5" s="407"/>
      <c r="H5" s="212"/>
      <c r="I5" s="32"/>
      <c r="J5" s="32"/>
      <c r="K5" s="32"/>
      <c r="L5" s="413"/>
      <c r="M5" s="32"/>
      <c r="N5" s="32"/>
      <c r="O5" s="32"/>
      <c r="P5" s="32"/>
      <c r="Q5" s="32"/>
      <c r="R5" s="32"/>
      <c r="S5" s="32"/>
      <c r="T5" s="32"/>
      <c r="U5" s="32"/>
      <c r="V5" s="414"/>
      <c r="W5" s="32"/>
      <c r="X5" s="32"/>
      <c r="Y5" s="32"/>
      <c r="Z5" s="212"/>
    </row>
    <row r="6" ht="79.5" customHeight="1">
      <c r="A6" s="11" t="s">
        <v>385</v>
      </c>
      <c r="B6" s="282" t="s">
        <v>386</v>
      </c>
      <c r="C6" s="430"/>
      <c r="D6" s="284">
        <v>10.0</v>
      </c>
      <c r="E6" s="284" t="s">
        <v>387</v>
      </c>
      <c r="F6" s="431">
        <v>100.0</v>
      </c>
      <c r="G6" s="284">
        <v>1.57</v>
      </c>
      <c r="H6" s="432">
        <v>160.0</v>
      </c>
      <c r="I6" s="248"/>
      <c r="J6" s="249"/>
      <c r="K6" s="250"/>
      <c r="L6" s="433"/>
      <c r="M6" s="252"/>
      <c r="N6" s="253"/>
      <c r="O6" s="254"/>
      <c r="P6" s="434"/>
      <c r="Q6" s="256"/>
      <c r="R6" s="257"/>
      <c r="S6" s="258"/>
      <c r="T6" s="259"/>
      <c r="U6" s="260"/>
      <c r="V6" s="261"/>
      <c r="W6" s="192">
        <f t="shared" ref="W6:W21" si="1">SUM(I6:V6)</f>
        <v>0</v>
      </c>
      <c r="X6" s="192">
        <f t="shared" ref="X6:X21" si="2">W6*D6</f>
        <v>0</v>
      </c>
      <c r="Y6" s="435">
        <f>1.07*W6</f>
        <v>0</v>
      </c>
      <c r="Z6" s="275">
        <f t="shared" ref="Z6:Z21" si="3">W6*H6</f>
        <v>0</v>
      </c>
    </row>
    <row r="7" ht="75.0" customHeight="1">
      <c r="A7" s="11" t="s">
        <v>388</v>
      </c>
      <c r="B7" s="265" t="s">
        <v>389</v>
      </c>
      <c r="C7" s="164"/>
      <c r="D7" s="191">
        <v>10.0</v>
      </c>
      <c r="E7" s="191" t="s">
        <v>390</v>
      </c>
      <c r="F7" s="436">
        <v>227.0</v>
      </c>
      <c r="G7" s="284">
        <v>1.57</v>
      </c>
      <c r="H7" s="432">
        <v>360.0</v>
      </c>
      <c r="I7" s="248"/>
      <c r="J7" s="249"/>
      <c r="K7" s="250"/>
      <c r="L7" s="251"/>
      <c r="M7" s="252"/>
      <c r="N7" s="253"/>
      <c r="O7" s="254"/>
      <c r="P7" s="434"/>
      <c r="Q7" s="256"/>
      <c r="R7" s="257"/>
      <c r="S7" s="258"/>
      <c r="T7" s="259"/>
      <c r="U7" s="260"/>
      <c r="V7" s="261"/>
      <c r="W7" s="192">
        <f t="shared" si="1"/>
        <v>0</v>
      </c>
      <c r="X7" s="192">
        <f t="shared" si="2"/>
        <v>0</v>
      </c>
      <c r="Y7" s="437">
        <f>3.3*W7</f>
        <v>0</v>
      </c>
      <c r="Z7" s="275">
        <f t="shared" si="3"/>
        <v>0</v>
      </c>
    </row>
    <row r="8" ht="81.75" customHeight="1">
      <c r="A8" s="11" t="s">
        <v>388</v>
      </c>
      <c r="B8" s="265" t="s">
        <v>391</v>
      </c>
      <c r="C8" s="29"/>
      <c r="D8" s="191">
        <v>5.0</v>
      </c>
      <c r="E8" s="191" t="s">
        <v>392</v>
      </c>
      <c r="F8" s="436">
        <v>168.0</v>
      </c>
      <c r="G8" s="284">
        <v>1.57</v>
      </c>
      <c r="H8" s="432">
        <v>265.0</v>
      </c>
      <c r="I8" s="248"/>
      <c r="J8" s="249"/>
      <c r="K8" s="250"/>
      <c r="L8" s="251"/>
      <c r="M8" s="252"/>
      <c r="N8" s="253"/>
      <c r="O8" s="254"/>
      <c r="P8" s="434"/>
      <c r="Q8" s="256"/>
      <c r="R8" s="257"/>
      <c r="S8" s="258"/>
      <c r="T8" s="259"/>
      <c r="U8" s="260"/>
      <c r="V8" s="261"/>
      <c r="W8" s="192">
        <f t="shared" si="1"/>
        <v>0</v>
      </c>
      <c r="X8" s="192">
        <f t="shared" si="2"/>
        <v>0</v>
      </c>
      <c r="Y8" s="437">
        <f>W8* 2.56</f>
        <v>0</v>
      </c>
      <c r="Z8" s="275">
        <f t="shared" si="3"/>
        <v>0</v>
      </c>
    </row>
    <row r="9" ht="78.75" customHeight="1">
      <c r="A9" s="11" t="s">
        <v>393</v>
      </c>
      <c r="B9" s="276" t="s">
        <v>394</v>
      </c>
      <c r="C9" s="29"/>
      <c r="D9" s="191">
        <v>2.0</v>
      </c>
      <c r="E9" s="191" t="s">
        <v>395</v>
      </c>
      <c r="F9" s="436">
        <v>111.0</v>
      </c>
      <c r="G9" s="284">
        <v>1.57</v>
      </c>
      <c r="H9" s="432">
        <v>175.0</v>
      </c>
      <c r="I9" s="248"/>
      <c r="J9" s="249"/>
      <c r="K9" s="250"/>
      <c r="L9" s="251"/>
      <c r="M9" s="252"/>
      <c r="N9" s="253"/>
      <c r="O9" s="254"/>
      <c r="P9" s="434"/>
      <c r="Q9" s="256"/>
      <c r="R9" s="257"/>
      <c r="S9" s="258"/>
      <c r="T9" s="259"/>
      <c r="U9" s="260"/>
      <c r="V9" s="261"/>
      <c r="W9" s="192">
        <f t="shared" si="1"/>
        <v>0</v>
      </c>
      <c r="X9" s="192">
        <f t="shared" si="2"/>
        <v>0</v>
      </c>
      <c r="Y9" s="437">
        <f>W9* 1.11</f>
        <v>0</v>
      </c>
      <c r="Z9" s="275">
        <f t="shared" si="3"/>
        <v>0</v>
      </c>
    </row>
    <row r="10" ht="86.25" customHeight="1">
      <c r="A10" s="11" t="s">
        <v>393</v>
      </c>
      <c r="B10" s="276" t="s">
        <v>396</v>
      </c>
      <c r="C10" s="29"/>
      <c r="D10" s="191">
        <v>2.0</v>
      </c>
      <c r="E10" s="191" t="s">
        <v>397</v>
      </c>
      <c r="F10" s="436">
        <v>99.0</v>
      </c>
      <c r="G10" s="284">
        <v>1.57</v>
      </c>
      <c r="H10" s="432">
        <v>160.0</v>
      </c>
      <c r="I10" s="248"/>
      <c r="J10" s="249"/>
      <c r="K10" s="250"/>
      <c r="L10" s="251"/>
      <c r="M10" s="252"/>
      <c r="N10" s="253"/>
      <c r="O10" s="254"/>
      <c r="P10" s="434"/>
      <c r="Q10" s="256"/>
      <c r="R10" s="257"/>
      <c r="S10" s="258"/>
      <c r="T10" s="259"/>
      <c r="U10" s="260"/>
      <c r="V10" s="261"/>
      <c r="W10" s="192">
        <f t="shared" si="1"/>
        <v>0</v>
      </c>
      <c r="X10" s="192">
        <f t="shared" si="2"/>
        <v>0</v>
      </c>
      <c r="Y10" s="437">
        <f>W10* 0.97</f>
        <v>0</v>
      </c>
      <c r="Z10" s="275">
        <f t="shared" si="3"/>
        <v>0</v>
      </c>
    </row>
    <row r="11" ht="86.25" customHeight="1">
      <c r="A11" s="11" t="s">
        <v>393</v>
      </c>
      <c r="B11" s="276" t="s">
        <v>398</v>
      </c>
      <c r="C11" s="29"/>
      <c r="D11" s="191">
        <v>2.0</v>
      </c>
      <c r="E11" s="191" t="s">
        <v>399</v>
      </c>
      <c r="F11" s="436">
        <v>104.0</v>
      </c>
      <c r="G11" s="284">
        <v>1.57</v>
      </c>
      <c r="H11" s="432">
        <v>165.0</v>
      </c>
      <c r="I11" s="248"/>
      <c r="J11" s="249"/>
      <c r="K11" s="250"/>
      <c r="L11" s="251"/>
      <c r="M11" s="252"/>
      <c r="N11" s="253"/>
      <c r="O11" s="254"/>
      <c r="P11" s="434"/>
      <c r="Q11" s="256"/>
      <c r="R11" s="257"/>
      <c r="S11" s="258"/>
      <c r="T11" s="259"/>
      <c r="U11" s="260"/>
      <c r="V11" s="261"/>
      <c r="W11" s="192">
        <f t="shared" si="1"/>
        <v>0</v>
      </c>
      <c r="X11" s="192">
        <f t="shared" si="2"/>
        <v>0</v>
      </c>
      <c r="Y11" s="437">
        <f t="shared" ref="Y11:Y12" si="4">W11* 1.04</f>
        <v>0</v>
      </c>
      <c r="Z11" s="275">
        <f t="shared" si="3"/>
        <v>0</v>
      </c>
    </row>
    <row r="12" ht="86.25" customHeight="1">
      <c r="A12" s="11" t="s">
        <v>393</v>
      </c>
      <c r="B12" s="276" t="s">
        <v>400</v>
      </c>
      <c r="C12" s="29"/>
      <c r="D12" s="191">
        <v>2.0</v>
      </c>
      <c r="E12" s="191" t="s">
        <v>401</v>
      </c>
      <c r="F12" s="436">
        <v>104.0</v>
      </c>
      <c r="G12" s="284">
        <v>1.57</v>
      </c>
      <c r="H12" s="432">
        <v>165.0</v>
      </c>
      <c r="I12" s="248"/>
      <c r="J12" s="249"/>
      <c r="K12" s="250"/>
      <c r="L12" s="251"/>
      <c r="M12" s="252"/>
      <c r="N12" s="253"/>
      <c r="O12" s="254"/>
      <c r="P12" s="434"/>
      <c r="Q12" s="256"/>
      <c r="R12" s="257"/>
      <c r="S12" s="258"/>
      <c r="T12" s="259"/>
      <c r="U12" s="260"/>
      <c r="V12" s="261"/>
      <c r="W12" s="192">
        <f t="shared" si="1"/>
        <v>0</v>
      </c>
      <c r="X12" s="192">
        <f t="shared" si="2"/>
        <v>0</v>
      </c>
      <c r="Y12" s="437">
        <f t="shared" si="4"/>
        <v>0</v>
      </c>
      <c r="Z12" s="275">
        <f t="shared" si="3"/>
        <v>0</v>
      </c>
    </row>
    <row r="13" ht="86.25" customHeight="1">
      <c r="A13" s="11" t="s">
        <v>393</v>
      </c>
      <c r="B13" s="276" t="s">
        <v>402</v>
      </c>
      <c r="C13" s="29"/>
      <c r="D13" s="191">
        <v>2.0</v>
      </c>
      <c r="E13" s="191" t="s">
        <v>403</v>
      </c>
      <c r="F13" s="436">
        <v>105.0</v>
      </c>
      <c r="G13" s="284">
        <v>1.57</v>
      </c>
      <c r="H13" s="432">
        <v>165.0</v>
      </c>
      <c r="I13" s="248"/>
      <c r="J13" s="249"/>
      <c r="K13" s="250"/>
      <c r="L13" s="251"/>
      <c r="M13" s="252"/>
      <c r="N13" s="253"/>
      <c r="O13" s="254"/>
      <c r="P13" s="434"/>
      <c r="Q13" s="256"/>
      <c r="R13" s="257"/>
      <c r="S13" s="258"/>
      <c r="T13" s="259"/>
      <c r="U13" s="260"/>
      <c r="V13" s="261"/>
      <c r="W13" s="192">
        <f t="shared" si="1"/>
        <v>0</v>
      </c>
      <c r="X13" s="192">
        <f t="shared" si="2"/>
        <v>0</v>
      </c>
      <c r="Y13" s="437">
        <f>W13* 1.06</f>
        <v>0</v>
      </c>
      <c r="Z13" s="275">
        <f t="shared" si="3"/>
        <v>0</v>
      </c>
    </row>
    <row r="14" ht="86.25" customHeight="1">
      <c r="A14" s="11" t="s">
        <v>393</v>
      </c>
      <c r="B14" s="276" t="s">
        <v>404</v>
      </c>
      <c r="C14" s="29"/>
      <c r="D14" s="191">
        <v>2.0</v>
      </c>
      <c r="E14" s="191" t="s">
        <v>405</v>
      </c>
      <c r="F14" s="436">
        <v>124.0</v>
      </c>
      <c r="G14" s="284">
        <v>1.57</v>
      </c>
      <c r="H14" s="432">
        <v>195.0</v>
      </c>
      <c r="I14" s="248"/>
      <c r="J14" s="249"/>
      <c r="K14" s="250"/>
      <c r="L14" s="251"/>
      <c r="M14" s="252"/>
      <c r="N14" s="253"/>
      <c r="O14" s="254"/>
      <c r="P14" s="434"/>
      <c r="Q14" s="256"/>
      <c r="R14" s="257"/>
      <c r="S14" s="258"/>
      <c r="T14" s="259"/>
      <c r="U14" s="438"/>
      <c r="V14" s="261"/>
      <c r="W14" s="192">
        <f t="shared" si="1"/>
        <v>0</v>
      </c>
      <c r="X14" s="192">
        <f t="shared" si="2"/>
        <v>0</v>
      </c>
      <c r="Y14" s="437">
        <f>W14* 1.34</f>
        <v>0</v>
      </c>
      <c r="Z14" s="275">
        <f t="shared" si="3"/>
        <v>0</v>
      </c>
    </row>
    <row r="15" ht="86.25" customHeight="1">
      <c r="A15" s="11" t="s">
        <v>393</v>
      </c>
      <c r="B15" s="276" t="s">
        <v>406</v>
      </c>
      <c r="C15" s="164"/>
      <c r="D15" s="191">
        <v>2.0</v>
      </c>
      <c r="E15" s="191" t="s">
        <v>407</v>
      </c>
      <c r="F15" s="436">
        <v>126.0</v>
      </c>
      <c r="G15" s="284">
        <v>1.57</v>
      </c>
      <c r="H15" s="432">
        <v>200.0</v>
      </c>
      <c r="I15" s="248"/>
      <c r="J15" s="249"/>
      <c r="K15" s="250"/>
      <c r="L15" s="251"/>
      <c r="M15" s="252"/>
      <c r="N15" s="253"/>
      <c r="O15" s="254"/>
      <c r="P15" s="434"/>
      <c r="Q15" s="256"/>
      <c r="R15" s="257"/>
      <c r="S15" s="258"/>
      <c r="T15" s="259"/>
      <c r="U15" s="438"/>
      <c r="V15" s="261"/>
      <c r="W15" s="192">
        <f t="shared" si="1"/>
        <v>0</v>
      </c>
      <c r="X15" s="192">
        <f t="shared" si="2"/>
        <v>0</v>
      </c>
      <c r="Y15" s="437">
        <f>W15* 1.37</f>
        <v>0</v>
      </c>
      <c r="Z15" s="275">
        <f t="shared" si="3"/>
        <v>0</v>
      </c>
    </row>
    <row r="16" ht="86.25" customHeight="1">
      <c r="A16" s="11" t="s">
        <v>393</v>
      </c>
      <c r="B16" s="276" t="s">
        <v>408</v>
      </c>
      <c r="C16" s="164"/>
      <c r="D16" s="191">
        <v>2.0</v>
      </c>
      <c r="E16" s="191" t="s">
        <v>409</v>
      </c>
      <c r="F16" s="436">
        <v>123.0</v>
      </c>
      <c r="G16" s="284">
        <v>1.57</v>
      </c>
      <c r="H16" s="432">
        <v>195.0</v>
      </c>
      <c r="I16" s="248"/>
      <c r="J16" s="249"/>
      <c r="K16" s="250"/>
      <c r="L16" s="251"/>
      <c r="M16" s="252"/>
      <c r="N16" s="253"/>
      <c r="O16" s="254"/>
      <c r="P16" s="434"/>
      <c r="Q16" s="256"/>
      <c r="R16" s="257"/>
      <c r="S16" s="258"/>
      <c r="T16" s="259"/>
      <c r="U16" s="438"/>
      <c r="V16" s="261"/>
      <c r="W16" s="192">
        <f t="shared" si="1"/>
        <v>0</v>
      </c>
      <c r="X16" s="192">
        <f t="shared" si="2"/>
        <v>0</v>
      </c>
      <c r="Y16" s="437">
        <f>W16* 1.32</f>
        <v>0</v>
      </c>
      <c r="Z16" s="275">
        <f t="shared" si="3"/>
        <v>0</v>
      </c>
    </row>
    <row r="17" ht="86.25" customHeight="1">
      <c r="A17" s="11" t="s">
        <v>410</v>
      </c>
      <c r="B17" s="276" t="s">
        <v>411</v>
      </c>
      <c r="C17" s="29"/>
      <c r="D17" s="191">
        <v>2.0</v>
      </c>
      <c r="E17" s="191" t="s">
        <v>412</v>
      </c>
      <c r="F17" s="436">
        <v>147.0</v>
      </c>
      <c r="G17" s="284">
        <v>1.57</v>
      </c>
      <c r="H17" s="432">
        <v>235.0</v>
      </c>
      <c r="I17" s="248"/>
      <c r="J17" s="249"/>
      <c r="K17" s="250"/>
      <c r="L17" s="251"/>
      <c r="M17" s="252"/>
      <c r="N17" s="253"/>
      <c r="O17" s="254"/>
      <c r="P17" s="434"/>
      <c r="Q17" s="256"/>
      <c r="R17" s="257"/>
      <c r="S17" s="258"/>
      <c r="T17" s="259"/>
      <c r="U17" s="438"/>
      <c r="V17" s="261"/>
      <c r="W17" s="192">
        <f t="shared" si="1"/>
        <v>0</v>
      </c>
      <c r="X17" s="192">
        <f t="shared" si="2"/>
        <v>0</v>
      </c>
      <c r="Y17" s="437">
        <f>W17* 1.7</f>
        <v>0</v>
      </c>
      <c r="Z17" s="275">
        <f t="shared" si="3"/>
        <v>0</v>
      </c>
    </row>
    <row r="18" ht="86.25" customHeight="1">
      <c r="A18" s="11" t="s">
        <v>410</v>
      </c>
      <c r="B18" s="276" t="s">
        <v>413</v>
      </c>
      <c r="C18" s="29"/>
      <c r="D18" s="191">
        <v>2.0</v>
      </c>
      <c r="E18" s="191" t="s">
        <v>414</v>
      </c>
      <c r="F18" s="436">
        <v>159.0</v>
      </c>
      <c r="G18" s="284">
        <v>1.57</v>
      </c>
      <c r="H18" s="432">
        <v>250.0</v>
      </c>
      <c r="I18" s="248"/>
      <c r="J18" s="249"/>
      <c r="K18" s="250"/>
      <c r="L18" s="251"/>
      <c r="M18" s="252"/>
      <c r="N18" s="253"/>
      <c r="O18" s="254"/>
      <c r="P18" s="434"/>
      <c r="Q18" s="256"/>
      <c r="R18" s="257"/>
      <c r="S18" s="258"/>
      <c r="T18" s="259"/>
      <c r="U18" s="438"/>
      <c r="V18" s="261"/>
      <c r="W18" s="192">
        <f t="shared" si="1"/>
        <v>0</v>
      </c>
      <c r="X18" s="192">
        <f t="shared" si="2"/>
        <v>0</v>
      </c>
      <c r="Y18" s="437">
        <f t="shared" ref="Y18:Y19" si="5">W18* 1.88</f>
        <v>0</v>
      </c>
      <c r="Z18" s="275">
        <f t="shared" si="3"/>
        <v>0</v>
      </c>
    </row>
    <row r="19" ht="86.25" customHeight="1">
      <c r="A19" s="11" t="s">
        <v>410</v>
      </c>
      <c r="B19" s="276" t="s">
        <v>415</v>
      </c>
      <c r="C19" s="29"/>
      <c r="D19" s="191">
        <v>2.0</v>
      </c>
      <c r="E19" s="191" t="s">
        <v>416</v>
      </c>
      <c r="F19" s="436">
        <v>159.0</v>
      </c>
      <c r="G19" s="284">
        <v>1.57</v>
      </c>
      <c r="H19" s="432">
        <v>250.0</v>
      </c>
      <c r="I19" s="248"/>
      <c r="J19" s="249"/>
      <c r="K19" s="250"/>
      <c r="L19" s="251"/>
      <c r="M19" s="252"/>
      <c r="N19" s="253"/>
      <c r="O19" s="254"/>
      <c r="P19" s="255"/>
      <c r="Q19" s="256"/>
      <c r="R19" s="257"/>
      <c r="S19" s="258"/>
      <c r="T19" s="259"/>
      <c r="U19" s="438"/>
      <c r="V19" s="261"/>
      <c r="W19" s="192">
        <f t="shared" si="1"/>
        <v>0</v>
      </c>
      <c r="X19" s="192">
        <f t="shared" si="2"/>
        <v>0</v>
      </c>
      <c r="Y19" s="437">
        <f t="shared" si="5"/>
        <v>0</v>
      </c>
      <c r="Z19" s="275">
        <f t="shared" si="3"/>
        <v>0</v>
      </c>
    </row>
    <row r="20" ht="86.25" customHeight="1">
      <c r="A20" s="11" t="s">
        <v>410</v>
      </c>
      <c r="B20" s="276" t="s">
        <v>417</v>
      </c>
      <c r="C20" s="29"/>
      <c r="D20" s="191">
        <v>2.0</v>
      </c>
      <c r="E20" s="191" t="s">
        <v>418</v>
      </c>
      <c r="F20" s="436">
        <v>154.0</v>
      </c>
      <c r="G20" s="284">
        <v>1.57</v>
      </c>
      <c r="H20" s="432">
        <v>245.0</v>
      </c>
      <c r="I20" s="248"/>
      <c r="J20" s="249"/>
      <c r="K20" s="250"/>
      <c r="L20" s="251"/>
      <c r="M20" s="252"/>
      <c r="N20" s="253"/>
      <c r="O20" s="254"/>
      <c r="P20" s="255"/>
      <c r="Q20" s="256"/>
      <c r="R20" s="257"/>
      <c r="S20" s="258"/>
      <c r="T20" s="259"/>
      <c r="U20" s="438"/>
      <c r="V20" s="261"/>
      <c r="W20" s="192">
        <f t="shared" si="1"/>
        <v>0</v>
      </c>
      <c r="X20" s="192">
        <f t="shared" si="2"/>
        <v>0</v>
      </c>
      <c r="Y20" s="437">
        <f>W20* 1.8</f>
        <v>0</v>
      </c>
      <c r="Z20" s="275">
        <f t="shared" si="3"/>
        <v>0</v>
      </c>
    </row>
    <row r="21" ht="86.25" customHeight="1">
      <c r="A21" s="11" t="s">
        <v>410</v>
      </c>
      <c r="B21" s="276" t="s">
        <v>419</v>
      </c>
      <c r="C21" s="29"/>
      <c r="D21" s="191">
        <v>2.0</v>
      </c>
      <c r="E21" s="191" t="s">
        <v>420</v>
      </c>
      <c r="F21" s="436">
        <v>131.0</v>
      </c>
      <c r="G21" s="284">
        <v>1.57</v>
      </c>
      <c r="H21" s="432">
        <v>210.0</v>
      </c>
      <c r="I21" s="248"/>
      <c r="J21" s="249"/>
      <c r="K21" s="250"/>
      <c r="L21" s="251"/>
      <c r="M21" s="252"/>
      <c r="N21" s="253"/>
      <c r="O21" s="254"/>
      <c r="P21" s="255"/>
      <c r="Q21" s="256"/>
      <c r="R21" s="257"/>
      <c r="S21" s="258"/>
      <c r="T21" s="259"/>
      <c r="U21" s="438"/>
      <c r="V21" s="261"/>
      <c r="W21" s="192">
        <f t="shared" si="1"/>
        <v>0</v>
      </c>
      <c r="X21" s="192">
        <f t="shared" si="2"/>
        <v>0</v>
      </c>
      <c r="Y21" s="437">
        <f>W21* 1.47</f>
        <v>0</v>
      </c>
      <c r="Z21" s="275">
        <f t="shared" si="3"/>
        <v>0</v>
      </c>
    </row>
    <row r="22" ht="15.75" customHeight="1">
      <c r="F22" s="36"/>
      <c r="H22" s="36"/>
      <c r="I22" s="190">
        <f t="shared" ref="I22:Z22" si="6">SUM(I6:I21)</f>
        <v>0</v>
      </c>
      <c r="J22" s="190">
        <f t="shared" si="6"/>
        <v>0</v>
      </c>
      <c r="K22" s="190">
        <f t="shared" si="6"/>
        <v>0</v>
      </c>
      <c r="L22" s="190">
        <f t="shared" si="6"/>
        <v>0</v>
      </c>
      <c r="M22" s="190">
        <f t="shared" si="6"/>
        <v>0</v>
      </c>
      <c r="N22" s="190">
        <f t="shared" si="6"/>
        <v>0</v>
      </c>
      <c r="O22" s="190">
        <f t="shared" si="6"/>
        <v>0</v>
      </c>
      <c r="P22" s="190">
        <f t="shared" si="6"/>
        <v>0</v>
      </c>
      <c r="Q22" s="190">
        <f t="shared" si="6"/>
        <v>0</v>
      </c>
      <c r="R22" s="190">
        <f t="shared" si="6"/>
        <v>0</v>
      </c>
      <c r="S22" s="190">
        <f t="shared" si="6"/>
        <v>0</v>
      </c>
      <c r="T22" s="190">
        <f t="shared" si="6"/>
        <v>0</v>
      </c>
      <c r="U22" s="190">
        <f t="shared" si="6"/>
        <v>0</v>
      </c>
      <c r="V22" s="190">
        <f t="shared" si="6"/>
        <v>0</v>
      </c>
      <c r="W22" s="190">
        <f t="shared" si="6"/>
        <v>0</v>
      </c>
      <c r="X22" s="190">
        <f t="shared" si="6"/>
        <v>0</v>
      </c>
      <c r="Y22" s="439">
        <f t="shared" si="6"/>
        <v>0</v>
      </c>
      <c r="Z22" s="427">
        <f t="shared" si="6"/>
        <v>0</v>
      </c>
    </row>
    <row r="23" ht="15.75" customHeight="1">
      <c r="F23" s="36"/>
      <c r="H23" s="36"/>
      <c r="Z23" s="36"/>
    </row>
    <row r="24" ht="15.75" customHeight="1">
      <c r="F24" s="36"/>
      <c r="H24" s="36"/>
      <c r="Z24" s="36"/>
    </row>
    <row r="25" ht="15.75" customHeight="1">
      <c r="F25" s="36"/>
      <c r="H25" s="36"/>
      <c r="Z25" s="36"/>
    </row>
    <row r="26" ht="15.75" customHeight="1">
      <c r="F26" s="36"/>
      <c r="H26" s="36"/>
      <c r="Z26" s="36"/>
    </row>
    <row r="27" ht="15.75" customHeight="1">
      <c r="F27" s="36"/>
      <c r="H27" s="36"/>
      <c r="Z27" s="36"/>
    </row>
    <row r="28" ht="15.75" customHeight="1">
      <c r="F28" s="36"/>
      <c r="H28" s="36"/>
      <c r="Z28" s="36"/>
    </row>
    <row r="29" ht="15.75" customHeight="1">
      <c r="F29" s="36"/>
      <c r="H29" s="36"/>
      <c r="Z29" s="36"/>
    </row>
    <row r="30" ht="15.75" customHeight="1">
      <c r="F30" s="36"/>
      <c r="H30" s="36"/>
      <c r="Z30" s="36"/>
    </row>
    <row r="31" ht="15.75" customHeight="1">
      <c r="F31" s="36"/>
      <c r="H31" s="36"/>
      <c r="Z31" s="36"/>
    </row>
    <row r="32" ht="15.75" customHeight="1">
      <c r="F32" s="36"/>
      <c r="H32" s="36"/>
      <c r="Z32" s="36"/>
    </row>
    <row r="33" ht="15.75" customHeight="1">
      <c r="F33" s="36"/>
      <c r="H33" s="36"/>
      <c r="Z33" s="36"/>
    </row>
    <row r="34" ht="15.75" customHeight="1">
      <c r="F34" s="36"/>
      <c r="H34" s="36"/>
      <c r="Z34" s="36"/>
    </row>
    <row r="35" ht="15.75" customHeight="1">
      <c r="F35" s="36"/>
      <c r="H35" s="36"/>
      <c r="Z35" s="36"/>
    </row>
    <row r="36" ht="15.75" customHeight="1">
      <c r="F36" s="36"/>
      <c r="H36" s="36"/>
      <c r="Z36" s="36"/>
    </row>
    <row r="37" ht="15.75" customHeight="1">
      <c r="F37" s="36"/>
      <c r="H37" s="36"/>
      <c r="Z37" s="36"/>
    </row>
    <row r="38" ht="15.75" customHeight="1">
      <c r="F38" s="36"/>
      <c r="H38" s="36"/>
      <c r="Z38" s="36"/>
    </row>
    <row r="39" ht="15.75" customHeight="1">
      <c r="F39" s="36"/>
      <c r="H39" s="36"/>
      <c r="Z39" s="36"/>
    </row>
    <row r="40" ht="15.75" customHeight="1">
      <c r="F40" s="36"/>
      <c r="H40" s="36"/>
      <c r="Z40" s="36"/>
    </row>
    <row r="41" ht="15.75" customHeight="1">
      <c r="F41" s="36"/>
      <c r="H41" s="36"/>
      <c r="Z41" s="36"/>
    </row>
    <row r="42" ht="15.75" customHeight="1">
      <c r="F42" s="36"/>
      <c r="H42" s="36"/>
      <c r="Z42" s="36"/>
    </row>
    <row r="43" ht="15.75" customHeight="1">
      <c r="F43" s="36"/>
      <c r="H43" s="36"/>
      <c r="Z43" s="36"/>
    </row>
    <row r="44" ht="15.75" customHeight="1">
      <c r="F44" s="36"/>
      <c r="H44" s="36"/>
      <c r="Z44" s="36"/>
    </row>
    <row r="45" ht="15.75" customHeight="1">
      <c r="F45" s="36"/>
      <c r="H45" s="36"/>
      <c r="Z45" s="36"/>
    </row>
    <row r="46" ht="15.75" customHeight="1">
      <c r="F46" s="36"/>
      <c r="H46" s="36"/>
      <c r="Z46" s="36"/>
    </row>
    <row r="47" ht="15.75" customHeight="1">
      <c r="F47" s="36"/>
      <c r="H47" s="36"/>
      <c r="Z47" s="36"/>
    </row>
    <row r="48" ht="15.75" customHeight="1">
      <c r="F48" s="36"/>
      <c r="H48" s="36"/>
      <c r="Z48" s="36"/>
    </row>
    <row r="49" ht="15.75" customHeight="1">
      <c r="F49" s="36"/>
      <c r="H49" s="36"/>
      <c r="Z49" s="36"/>
    </row>
    <row r="50" ht="15.75" customHeight="1">
      <c r="F50" s="36"/>
      <c r="H50" s="36"/>
      <c r="Z50" s="36"/>
    </row>
    <row r="51" ht="15.75" customHeight="1">
      <c r="F51" s="36"/>
      <c r="H51" s="36"/>
      <c r="Z51" s="36"/>
    </row>
    <row r="52" ht="15.75" customHeight="1">
      <c r="F52" s="36"/>
      <c r="H52" s="36"/>
      <c r="Z52" s="36"/>
    </row>
    <row r="53" ht="15.75" customHeight="1">
      <c r="F53" s="36"/>
      <c r="H53" s="36"/>
      <c r="Z53" s="36"/>
    </row>
    <row r="54" ht="15.75" customHeight="1">
      <c r="F54" s="36"/>
      <c r="H54" s="36"/>
      <c r="Z54" s="36"/>
    </row>
    <row r="55" ht="15.75" customHeight="1">
      <c r="F55" s="36"/>
      <c r="H55" s="36"/>
      <c r="Z55" s="36"/>
    </row>
    <row r="56" ht="15.75" customHeight="1">
      <c r="F56" s="36"/>
      <c r="H56" s="36"/>
      <c r="Z56" s="36"/>
    </row>
    <row r="57" ht="15.75" customHeight="1">
      <c r="F57" s="36"/>
      <c r="H57" s="36"/>
      <c r="Z57" s="36"/>
    </row>
    <row r="58" ht="15.75" customHeight="1">
      <c r="F58" s="36"/>
      <c r="H58" s="36"/>
      <c r="Z58" s="36"/>
    </row>
    <row r="59" ht="15.75" customHeight="1">
      <c r="F59" s="36"/>
      <c r="H59" s="36"/>
      <c r="Z59" s="36"/>
    </row>
    <row r="60" ht="15.75" customHeight="1">
      <c r="F60" s="36"/>
      <c r="H60" s="36"/>
      <c r="Z60" s="36"/>
    </row>
    <row r="61" ht="15.75" customHeight="1">
      <c r="F61" s="36"/>
      <c r="H61" s="36"/>
      <c r="Z61" s="36"/>
    </row>
    <row r="62" ht="15.75" customHeight="1">
      <c r="F62" s="36"/>
      <c r="H62" s="36"/>
      <c r="Z62" s="36"/>
    </row>
    <row r="63" ht="15.75" customHeight="1">
      <c r="F63" s="36"/>
      <c r="H63" s="36"/>
      <c r="Z63" s="36"/>
    </row>
    <row r="64" ht="15.75" customHeight="1">
      <c r="F64" s="36"/>
      <c r="H64" s="36"/>
      <c r="Z64" s="36"/>
    </row>
    <row r="65" ht="15.75" customHeight="1">
      <c r="F65" s="36"/>
      <c r="H65" s="36"/>
      <c r="Z65" s="36"/>
    </row>
    <row r="66" ht="15.75" customHeight="1">
      <c r="F66" s="36"/>
      <c r="H66" s="36"/>
      <c r="Z66" s="36"/>
    </row>
    <row r="67" ht="15.75" customHeight="1">
      <c r="F67" s="36"/>
      <c r="H67" s="36"/>
      <c r="Z67" s="36"/>
    </row>
    <row r="68" ht="15.75" customHeight="1">
      <c r="F68" s="36"/>
      <c r="H68" s="36"/>
      <c r="Z68" s="36"/>
    </row>
    <row r="69" ht="15.75" customHeight="1">
      <c r="F69" s="36"/>
      <c r="H69" s="36"/>
      <c r="Z69" s="36"/>
    </row>
    <row r="70" ht="15.75" customHeight="1">
      <c r="F70" s="36"/>
      <c r="H70" s="36"/>
      <c r="Z70" s="36"/>
    </row>
    <row r="71" ht="15.75" customHeight="1">
      <c r="F71" s="36"/>
      <c r="H71" s="36"/>
      <c r="Z71" s="36"/>
    </row>
    <row r="72" ht="15.75" customHeight="1">
      <c r="F72" s="36"/>
      <c r="H72" s="36"/>
      <c r="Z72" s="36"/>
    </row>
    <row r="73" ht="15.75" customHeight="1">
      <c r="F73" s="36"/>
      <c r="H73" s="36"/>
      <c r="Z73" s="36"/>
    </row>
    <row r="74" ht="15.75" customHeight="1">
      <c r="F74" s="36"/>
      <c r="H74" s="36"/>
      <c r="Z74" s="36"/>
    </row>
    <row r="75" ht="15.75" customHeight="1">
      <c r="F75" s="36"/>
      <c r="H75" s="36"/>
      <c r="Z75" s="36"/>
    </row>
    <row r="76" ht="15.75" customHeight="1">
      <c r="F76" s="36"/>
      <c r="H76" s="36"/>
      <c r="Z76" s="36"/>
    </row>
    <row r="77" ht="15.75" customHeight="1">
      <c r="F77" s="36"/>
      <c r="H77" s="36"/>
      <c r="Z77" s="36"/>
    </row>
    <row r="78" ht="15.75" customHeight="1">
      <c r="F78" s="36"/>
      <c r="H78" s="36"/>
      <c r="Z78" s="36"/>
    </row>
    <row r="79" ht="15.75" customHeight="1">
      <c r="F79" s="36"/>
      <c r="H79" s="36"/>
      <c r="Z79" s="36"/>
    </row>
    <row r="80" ht="15.75" customHeight="1">
      <c r="F80" s="36"/>
      <c r="H80" s="36"/>
      <c r="Z80" s="36"/>
    </row>
    <row r="81" ht="15.75" customHeight="1">
      <c r="F81" s="36"/>
      <c r="H81" s="36"/>
      <c r="Z81" s="36"/>
    </row>
    <row r="82" ht="15.75" customHeight="1">
      <c r="F82" s="36"/>
      <c r="H82" s="36"/>
      <c r="Z82" s="36"/>
    </row>
    <row r="83" ht="15.75" customHeight="1">
      <c r="F83" s="36"/>
      <c r="H83" s="36"/>
      <c r="Z83" s="36"/>
    </row>
    <row r="84" ht="15.75" customHeight="1">
      <c r="F84" s="36"/>
      <c r="H84" s="36"/>
      <c r="Z84" s="36"/>
    </row>
    <row r="85" ht="15.75" customHeight="1">
      <c r="F85" s="36"/>
      <c r="H85" s="36"/>
      <c r="Z85" s="36"/>
    </row>
    <row r="86" ht="15.75" customHeight="1">
      <c r="F86" s="36"/>
      <c r="H86" s="36"/>
      <c r="Z86" s="36"/>
    </row>
    <row r="87" ht="15.75" customHeight="1">
      <c r="F87" s="36"/>
      <c r="H87" s="36"/>
      <c r="Z87" s="36"/>
    </row>
    <row r="88" ht="15.75" customHeight="1">
      <c r="F88" s="36"/>
      <c r="H88" s="36"/>
      <c r="Z88" s="36"/>
    </row>
    <row r="89" ht="15.75" customHeight="1">
      <c r="F89" s="36"/>
      <c r="H89" s="36"/>
      <c r="Z89" s="36"/>
    </row>
    <row r="90" ht="15.75" customHeight="1">
      <c r="F90" s="36"/>
      <c r="H90" s="36"/>
      <c r="Z90" s="36"/>
    </row>
    <row r="91" ht="15.75" customHeight="1">
      <c r="F91" s="36"/>
      <c r="H91" s="36"/>
      <c r="Z91" s="36"/>
    </row>
    <row r="92" ht="15.75" customHeight="1">
      <c r="F92" s="36"/>
      <c r="H92" s="36"/>
      <c r="Z92" s="36"/>
    </row>
    <row r="93" ht="15.75" customHeight="1">
      <c r="F93" s="36"/>
      <c r="H93" s="36"/>
      <c r="Z93" s="36"/>
    </row>
    <row r="94" ht="15.75" customHeight="1">
      <c r="F94" s="36"/>
      <c r="H94" s="36"/>
      <c r="Z94" s="36"/>
    </row>
    <row r="95" ht="15.75" customHeight="1">
      <c r="F95" s="36"/>
      <c r="H95" s="36"/>
      <c r="Z95" s="36"/>
    </row>
    <row r="96" ht="15.75" customHeight="1">
      <c r="F96" s="36"/>
      <c r="H96" s="36"/>
      <c r="Z96" s="36"/>
    </row>
    <row r="97" ht="15.75" customHeight="1">
      <c r="F97" s="36"/>
      <c r="H97" s="36"/>
      <c r="Z97" s="36"/>
    </row>
    <row r="98" ht="15.75" customHeight="1">
      <c r="F98" s="36"/>
      <c r="H98" s="36"/>
      <c r="Z98" s="36"/>
    </row>
    <row r="99" ht="15.75" customHeight="1">
      <c r="F99" s="36"/>
      <c r="H99" s="36"/>
      <c r="Z99" s="36"/>
    </row>
    <row r="100" ht="15.75" customHeight="1">
      <c r="F100" s="36"/>
      <c r="H100" s="36"/>
      <c r="Z100" s="36"/>
    </row>
    <row r="101" ht="15.75" customHeight="1">
      <c r="F101" s="36"/>
      <c r="H101" s="36"/>
      <c r="Z101" s="36"/>
    </row>
    <row r="102" ht="15.75" customHeight="1">
      <c r="F102" s="36"/>
      <c r="H102" s="36"/>
      <c r="Z102" s="36"/>
    </row>
    <row r="103" ht="15.75" customHeight="1">
      <c r="F103" s="36"/>
      <c r="H103" s="36"/>
      <c r="Z103" s="36"/>
    </row>
    <row r="104" ht="15.75" customHeight="1">
      <c r="F104" s="36"/>
      <c r="H104" s="36"/>
      <c r="Z104" s="36"/>
    </row>
    <row r="105" ht="15.75" customHeight="1">
      <c r="F105" s="36"/>
      <c r="H105" s="36"/>
      <c r="Z105" s="36"/>
    </row>
    <row r="106" ht="15.75" customHeight="1">
      <c r="F106" s="36"/>
      <c r="H106" s="36"/>
      <c r="Z106" s="36"/>
    </row>
    <row r="107" ht="15.75" customHeight="1">
      <c r="F107" s="36"/>
      <c r="H107" s="36"/>
      <c r="Z107" s="36"/>
    </row>
    <row r="108" ht="15.75" customHeight="1">
      <c r="F108" s="36"/>
      <c r="H108" s="36"/>
      <c r="Z108" s="36"/>
    </row>
    <row r="109" ht="15.75" customHeight="1">
      <c r="F109" s="36"/>
      <c r="H109" s="36"/>
      <c r="Z109" s="36"/>
    </row>
    <row r="110" ht="15.75" customHeight="1">
      <c r="F110" s="36"/>
      <c r="H110" s="36"/>
      <c r="Z110" s="36"/>
    </row>
    <row r="111" ht="15.75" customHeight="1">
      <c r="F111" s="36"/>
      <c r="H111" s="36"/>
      <c r="Z111" s="36"/>
    </row>
    <row r="112" ht="15.75" customHeight="1">
      <c r="F112" s="36"/>
      <c r="H112" s="36"/>
      <c r="Z112" s="36"/>
    </row>
    <row r="113" ht="15.75" customHeight="1">
      <c r="F113" s="36"/>
      <c r="H113" s="36"/>
      <c r="Z113" s="36"/>
    </row>
    <row r="114" ht="15.75" customHeight="1">
      <c r="F114" s="36"/>
      <c r="H114" s="36"/>
      <c r="Z114" s="36"/>
    </row>
    <row r="115" ht="15.75" customHeight="1">
      <c r="F115" s="36"/>
      <c r="H115" s="36"/>
      <c r="Z115" s="36"/>
    </row>
    <row r="116" ht="15.75" customHeight="1">
      <c r="F116" s="36"/>
      <c r="H116" s="36"/>
      <c r="Z116" s="36"/>
    </row>
    <row r="117" ht="15.75" customHeight="1">
      <c r="F117" s="36"/>
      <c r="H117" s="36"/>
      <c r="Z117" s="36"/>
    </row>
    <row r="118" ht="15.75" customHeight="1">
      <c r="F118" s="36"/>
      <c r="H118" s="36"/>
      <c r="Z118" s="36"/>
    </row>
    <row r="119" ht="15.75" customHeight="1">
      <c r="F119" s="36"/>
      <c r="H119" s="36"/>
      <c r="Z119" s="36"/>
    </row>
    <row r="120" ht="15.75" customHeight="1">
      <c r="F120" s="36"/>
      <c r="H120" s="36"/>
      <c r="Z120" s="36"/>
    </row>
    <row r="121" ht="15.75" customHeight="1">
      <c r="F121" s="36"/>
      <c r="H121" s="36"/>
      <c r="Z121" s="36"/>
    </row>
    <row r="122" ht="15.75" customHeight="1">
      <c r="F122" s="36"/>
      <c r="H122" s="36"/>
      <c r="Z122" s="36"/>
    </row>
    <row r="123" ht="15.75" customHeight="1">
      <c r="F123" s="36"/>
      <c r="H123" s="36"/>
      <c r="Z123" s="36"/>
    </row>
    <row r="124" ht="15.75" customHeight="1">
      <c r="F124" s="36"/>
      <c r="H124" s="36"/>
      <c r="Z124" s="36"/>
    </row>
    <row r="125" ht="15.75" customHeight="1">
      <c r="F125" s="36"/>
      <c r="H125" s="36"/>
      <c r="Z125" s="36"/>
    </row>
    <row r="126" ht="15.75" customHeight="1">
      <c r="F126" s="36"/>
      <c r="H126" s="36"/>
      <c r="Z126" s="36"/>
    </row>
    <row r="127" ht="15.75" customHeight="1">
      <c r="F127" s="36"/>
      <c r="H127" s="36"/>
      <c r="Z127" s="36"/>
    </row>
    <row r="128" ht="15.75" customHeight="1">
      <c r="F128" s="36"/>
      <c r="H128" s="36"/>
      <c r="Z128" s="36"/>
    </row>
    <row r="129" ht="15.75" customHeight="1">
      <c r="F129" s="36"/>
      <c r="H129" s="36"/>
      <c r="Z129" s="36"/>
    </row>
    <row r="130" ht="15.75" customHeight="1">
      <c r="F130" s="36"/>
      <c r="H130" s="36"/>
      <c r="Z130" s="36"/>
    </row>
    <row r="131" ht="15.75" customHeight="1">
      <c r="F131" s="36"/>
      <c r="H131" s="36"/>
      <c r="Z131" s="36"/>
    </row>
    <row r="132" ht="15.75" customHeight="1">
      <c r="F132" s="36"/>
      <c r="H132" s="36"/>
      <c r="Z132" s="36"/>
    </row>
    <row r="133" ht="15.75" customHeight="1">
      <c r="F133" s="36"/>
      <c r="H133" s="36"/>
      <c r="Z133" s="36"/>
    </row>
    <row r="134" ht="15.75" customHeight="1">
      <c r="F134" s="36"/>
      <c r="H134" s="36"/>
      <c r="Z134" s="36"/>
    </row>
    <row r="135" ht="15.75" customHeight="1">
      <c r="F135" s="36"/>
      <c r="H135" s="36"/>
      <c r="Z135" s="36"/>
    </row>
    <row r="136" ht="15.75" customHeight="1">
      <c r="F136" s="36"/>
      <c r="H136" s="36"/>
      <c r="Z136" s="36"/>
    </row>
    <row r="137" ht="15.75" customHeight="1">
      <c r="F137" s="36"/>
      <c r="H137" s="36"/>
      <c r="Z137" s="36"/>
    </row>
    <row r="138" ht="15.75" customHeight="1">
      <c r="F138" s="36"/>
      <c r="H138" s="36"/>
      <c r="Z138" s="36"/>
    </row>
    <row r="139" ht="15.75" customHeight="1">
      <c r="F139" s="36"/>
      <c r="H139" s="36"/>
      <c r="Z139" s="36"/>
    </row>
    <row r="140" ht="15.75" customHeight="1">
      <c r="F140" s="36"/>
      <c r="H140" s="36"/>
      <c r="Z140" s="36"/>
    </row>
    <row r="141" ht="15.75" customHeight="1">
      <c r="F141" s="36"/>
      <c r="H141" s="36"/>
      <c r="Z141" s="36"/>
    </row>
    <row r="142" ht="15.75" customHeight="1">
      <c r="F142" s="36"/>
      <c r="H142" s="36"/>
      <c r="Z142" s="36"/>
    </row>
    <row r="143" ht="15.75" customHeight="1">
      <c r="F143" s="36"/>
      <c r="H143" s="36"/>
      <c r="Z143" s="36"/>
    </row>
    <row r="144" ht="15.75" customHeight="1">
      <c r="F144" s="36"/>
      <c r="H144" s="36"/>
      <c r="Z144" s="36"/>
    </row>
    <row r="145" ht="15.75" customHeight="1">
      <c r="F145" s="36"/>
      <c r="H145" s="36"/>
      <c r="Z145" s="36"/>
    </row>
    <row r="146" ht="15.75" customHeight="1">
      <c r="F146" s="36"/>
      <c r="H146" s="36"/>
      <c r="Z146" s="36"/>
    </row>
    <row r="147" ht="15.75" customHeight="1">
      <c r="F147" s="36"/>
      <c r="H147" s="36"/>
      <c r="Z147" s="36"/>
    </row>
    <row r="148" ht="15.75" customHeight="1">
      <c r="F148" s="36"/>
      <c r="H148" s="36"/>
      <c r="Z148" s="36"/>
    </row>
    <row r="149" ht="15.75" customHeight="1">
      <c r="F149" s="36"/>
      <c r="H149" s="36"/>
      <c r="Z149" s="36"/>
    </row>
    <row r="150" ht="15.75" customHeight="1">
      <c r="F150" s="36"/>
      <c r="H150" s="36"/>
      <c r="Z150" s="36"/>
    </row>
    <row r="151" ht="15.75" customHeight="1">
      <c r="F151" s="36"/>
      <c r="H151" s="36"/>
      <c r="Z151" s="36"/>
    </row>
    <row r="152" ht="15.75" customHeight="1">
      <c r="F152" s="36"/>
      <c r="H152" s="36"/>
      <c r="Z152" s="36"/>
    </row>
    <row r="153" ht="15.75" customHeight="1">
      <c r="F153" s="36"/>
      <c r="H153" s="36"/>
      <c r="Z153" s="36"/>
    </row>
    <row r="154" ht="15.75" customHeight="1">
      <c r="F154" s="36"/>
      <c r="H154" s="36"/>
      <c r="Z154" s="36"/>
    </row>
    <row r="155" ht="15.75" customHeight="1">
      <c r="F155" s="36"/>
      <c r="H155" s="36"/>
      <c r="Z155" s="36"/>
    </row>
    <row r="156" ht="15.75" customHeight="1">
      <c r="F156" s="36"/>
      <c r="H156" s="36"/>
      <c r="Z156" s="36"/>
    </row>
    <row r="157" ht="15.75" customHeight="1">
      <c r="F157" s="36"/>
      <c r="H157" s="36"/>
      <c r="Z157" s="36"/>
    </row>
    <row r="158" ht="15.75" customHeight="1">
      <c r="F158" s="36"/>
      <c r="H158" s="36"/>
      <c r="Z158" s="36"/>
    </row>
    <row r="159" ht="15.75" customHeight="1">
      <c r="F159" s="36"/>
      <c r="H159" s="36"/>
      <c r="Z159" s="36"/>
    </row>
    <row r="160" ht="15.75" customHeight="1">
      <c r="F160" s="36"/>
      <c r="H160" s="36"/>
      <c r="Z160" s="36"/>
    </row>
    <row r="161" ht="15.75" customHeight="1">
      <c r="F161" s="36"/>
      <c r="H161" s="36"/>
      <c r="Z161" s="36"/>
    </row>
    <row r="162" ht="15.75" customHeight="1">
      <c r="F162" s="36"/>
      <c r="H162" s="36"/>
      <c r="Z162" s="36"/>
    </row>
    <row r="163" ht="15.75" customHeight="1">
      <c r="F163" s="36"/>
      <c r="H163" s="36"/>
      <c r="Z163" s="36"/>
    </row>
    <row r="164" ht="15.75" customHeight="1">
      <c r="F164" s="36"/>
      <c r="H164" s="36"/>
      <c r="Z164" s="36"/>
    </row>
    <row r="165" ht="15.75" customHeight="1">
      <c r="F165" s="36"/>
      <c r="H165" s="36"/>
      <c r="Z165" s="36"/>
    </row>
    <row r="166" ht="15.75" customHeight="1">
      <c r="F166" s="36"/>
      <c r="H166" s="36"/>
      <c r="Z166" s="36"/>
    </row>
    <row r="167" ht="15.75" customHeight="1">
      <c r="F167" s="36"/>
      <c r="H167" s="36"/>
      <c r="Z167" s="36"/>
    </row>
    <row r="168" ht="15.75" customHeight="1">
      <c r="F168" s="36"/>
      <c r="H168" s="36"/>
      <c r="Z168" s="36"/>
    </row>
    <row r="169" ht="15.75" customHeight="1">
      <c r="F169" s="36"/>
      <c r="H169" s="36"/>
      <c r="Z169" s="36"/>
    </row>
    <row r="170" ht="15.75" customHeight="1">
      <c r="F170" s="36"/>
      <c r="H170" s="36"/>
      <c r="Z170" s="36"/>
    </row>
    <row r="171" ht="15.75" customHeight="1">
      <c r="F171" s="36"/>
      <c r="H171" s="36"/>
      <c r="Z171" s="36"/>
    </row>
    <row r="172" ht="15.75" customHeight="1">
      <c r="F172" s="36"/>
      <c r="H172" s="36"/>
      <c r="Z172" s="36"/>
    </row>
    <row r="173" ht="15.75" customHeight="1">
      <c r="F173" s="36"/>
      <c r="H173" s="36"/>
      <c r="Z173" s="36"/>
    </row>
    <row r="174" ht="15.75" customHeight="1">
      <c r="F174" s="36"/>
      <c r="H174" s="36"/>
      <c r="Z174" s="36"/>
    </row>
    <row r="175" ht="15.75" customHeight="1">
      <c r="F175" s="36"/>
      <c r="H175" s="36"/>
      <c r="Z175" s="36"/>
    </row>
    <row r="176" ht="15.75" customHeight="1">
      <c r="F176" s="36"/>
      <c r="H176" s="36"/>
      <c r="Z176" s="36"/>
    </row>
    <row r="177" ht="15.75" customHeight="1">
      <c r="F177" s="36"/>
      <c r="H177" s="36"/>
      <c r="Z177" s="36"/>
    </row>
    <row r="178" ht="15.75" customHeight="1">
      <c r="F178" s="36"/>
      <c r="H178" s="36"/>
      <c r="Z178" s="36"/>
    </row>
    <row r="179" ht="15.75" customHeight="1">
      <c r="F179" s="36"/>
      <c r="H179" s="36"/>
      <c r="Z179" s="36"/>
    </row>
    <row r="180" ht="15.75" customHeight="1">
      <c r="F180" s="36"/>
      <c r="H180" s="36"/>
      <c r="Z180" s="36"/>
    </row>
    <row r="181" ht="15.75" customHeight="1">
      <c r="F181" s="36"/>
      <c r="H181" s="36"/>
      <c r="Z181" s="36"/>
    </row>
    <row r="182" ht="15.75" customHeight="1">
      <c r="F182" s="36"/>
      <c r="H182" s="36"/>
      <c r="Z182" s="36"/>
    </row>
    <row r="183" ht="15.75" customHeight="1">
      <c r="F183" s="36"/>
      <c r="H183" s="36"/>
      <c r="Z183" s="36"/>
    </row>
    <row r="184" ht="15.75" customHeight="1">
      <c r="F184" s="36"/>
      <c r="H184" s="36"/>
      <c r="Z184" s="36"/>
    </row>
    <row r="185" ht="15.75" customHeight="1">
      <c r="F185" s="36"/>
      <c r="H185" s="36"/>
      <c r="Z185" s="36"/>
    </row>
    <row r="186" ht="15.75" customHeight="1">
      <c r="F186" s="36"/>
      <c r="H186" s="36"/>
      <c r="Z186" s="36"/>
    </row>
    <row r="187" ht="15.75" customHeight="1">
      <c r="F187" s="36"/>
      <c r="H187" s="36"/>
      <c r="Z187" s="36"/>
    </row>
    <row r="188" ht="15.75" customHeight="1">
      <c r="F188" s="36"/>
      <c r="H188" s="36"/>
      <c r="Z188" s="36"/>
    </row>
    <row r="189" ht="15.75" customHeight="1">
      <c r="F189" s="36"/>
      <c r="H189" s="36"/>
      <c r="Z189" s="36"/>
    </row>
    <row r="190" ht="15.75" customHeight="1">
      <c r="F190" s="36"/>
      <c r="H190" s="36"/>
      <c r="Z190" s="36"/>
    </row>
    <row r="191" ht="15.75" customHeight="1">
      <c r="F191" s="36"/>
      <c r="H191" s="36"/>
      <c r="Z191" s="36"/>
    </row>
    <row r="192" ht="15.75" customHeight="1">
      <c r="F192" s="36"/>
      <c r="H192" s="36"/>
      <c r="Z192" s="36"/>
    </row>
    <row r="193" ht="15.75" customHeight="1">
      <c r="F193" s="36"/>
      <c r="H193" s="36"/>
      <c r="Z193" s="36"/>
    </row>
    <row r="194" ht="15.75" customHeight="1">
      <c r="F194" s="36"/>
      <c r="H194" s="36"/>
      <c r="Z194" s="36"/>
    </row>
    <row r="195" ht="15.75" customHeight="1">
      <c r="F195" s="36"/>
      <c r="H195" s="36"/>
      <c r="Z195" s="36"/>
    </row>
    <row r="196" ht="15.75" customHeight="1">
      <c r="F196" s="36"/>
      <c r="H196" s="36"/>
      <c r="Z196" s="36"/>
    </row>
    <row r="197" ht="15.75" customHeight="1">
      <c r="F197" s="36"/>
      <c r="H197" s="36"/>
      <c r="Z197" s="36"/>
    </row>
    <row r="198" ht="15.75" customHeight="1">
      <c r="F198" s="36"/>
      <c r="H198" s="36"/>
      <c r="Z198" s="36"/>
    </row>
    <row r="199" ht="15.75" customHeight="1">
      <c r="F199" s="36"/>
      <c r="H199" s="36"/>
      <c r="Z199" s="36"/>
    </row>
    <row r="200" ht="15.75" customHeight="1">
      <c r="F200" s="36"/>
      <c r="H200" s="36"/>
      <c r="Z200" s="36"/>
    </row>
    <row r="201" ht="15.75" customHeight="1">
      <c r="F201" s="36"/>
      <c r="H201" s="36"/>
      <c r="Z201" s="36"/>
    </row>
    <row r="202" ht="15.75" customHeight="1">
      <c r="F202" s="36"/>
      <c r="H202" s="36"/>
      <c r="Z202" s="36"/>
    </row>
    <row r="203" ht="15.75" customHeight="1">
      <c r="F203" s="36"/>
      <c r="H203" s="36"/>
      <c r="Z203" s="36"/>
    </row>
    <row r="204" ht="15.75" customHeight="1">
      <c r="F204" s="36"/>
      <c r="H204" s="36"/>
      <c r="Z204" s="36"/>
    </row>
    <row r="205" ht="15.75" customHeight="1">
      <c r="F205" s="36"/>
      <c r="H205" s="36"/>
      <c r="Z205" s="36"/>
    </row>
    <row r="206" ht="15.75" customHeight="1">
      <c r="F206" s="36"/>
      <c r="H206" s="36"/>
      <c r="Z206" s="36"/>
    </row>
    <row r="207" ht="15.75" customHeight="1">
      <c r="F207" s="36"/>
      <c r="H207" s="36"/>
      <c r="Z207" s="36"/>
    </row>
    <row r="208" ht="15.75" customHeight="1">
      <c r="F208" s="36"/>
      <c r="H208" s="36"/>
      <c r="Z208" s="36"/>
    </row>
    <row r="209" ht="15.75" customHeight="1">
      <c r="F209" s="36"/>
      <c r="H209" s="36"/>
      <c r="Z209" s="36"/>
    </row>
    <row r="210" ht="15.75" customHeight="1">
      <c r="F210" s="36"/>
      <c r="H210" s="36"/>
      <c r="Z210" s="36"/>
    </row>
    <row r="211" ht="15.75" customHeight="1">
      <c r="F211" s="36"/>
      <c r="H211" s="36"/>
      <c r="Z211" s="36"/>
    </row>
    <row r="212" ht="15.75" customHeight="1">
      <c r="F212" s="36"/>
      <c r="H212" s="36"/>
      <c r="Z212" s="36"/>
    </row>
    <row r="213" ht="15.75" customHeight="1">
      <c r="F213" s="36"/>
      <c r="H213" s="36"/>
      <c r="Z213" s="36"/>
    </row>
    <row r="214" ht="15.75" customHeight="1">
      <c r="F214" s="36"/>
      <c r="H214" s="36"/>
      <c r="Z214" s="36"/>
    </row>
    <row r="215" ht="15.75" customHeight="1">
      <c r="F215" s="36"/>
      <c r="H215" s="36"/>
      <c r="Z215" s="36"/>
    </row>
    <row r="216" ht="15.75" customHeight="1">
      <c r="F216" s="36"/>
      <c r="H216" s="36"/>
      <c r="Z216" s="36"/>
    </row>
    <row r="217" ht="15.75" customHeight="1">
      <c r="F217" s="36"/>
      <c r="H217" s="36"/>
      <c r="Z217" s="36"/>
    </row>
    <row r="218" ht="15.75" customHeight="1">
      <c r="F218" s="36"/>
      <c r="H218" s="36"/>
      <c r="Z218" s="36"/>
    </row>
    <row r="219" ht="15.75" customHeight="1">
      <c r="F219" s="36"/>
      <c r="H219" s="36"/>
      <c r="Z219" s="36"/>
    </row>
    <row r="220" ht="15.75" customHeight="1">
      <c r="F220" s="36"/>
      <c r="H220" s="36"/>
      <c r="Z220" s="36"/>
    </row>
    <row r="221" ht="15.75" customHeight="1">
      <c r="F221" s="36"/>
      <c r="H221" s="36"/>
      <c r="Z221" s="36"/>
    </row>
    <row r="222" ht="15.75" customHeight="1">
      <c r="F222" s="36"/>
      <c r="H222" s="36"/>
      <c r="Z222" s="36"/>
    </row>
    <row r="223" ht="15.75" customHeight="1">
      <c r="F223" s="36"/>
      <c r="H223" s="36"/>
      <c r="Z223" s="36"/>
    </row>
    <row r="224" ht="15.75" customHeight="1">
      <c r="F224" s="36"/>
      <c r="H224" s="36"/>
      <c r="Z224" s="36"/>
    </row>
    <row r="225" ht="15.75" customHeight="1">
      <c r="F225" s="36"/>
      <c r="H225" s="36"/>
      <c r="Z225" s="36"/>
    </row>
    <row r="226" ht="15.75" customHeight="1">
      <c r="F226" s="36"/>
      <c r="H226" s="36"/>
      <c r="Z226" s="36"/>
    </row>
    <row r="227" ht="15.75" customHeight="1">
      <c r="F227" s="36"/>
      <c r="H227" s="36"/>
      <c r="Z227" s="36"/>
    </row>
    <row r="228" ht="15.75" customHeight="1">
      <c r="F228" s="36"/>
      <c r="H228" s="36"/>
      <c r="Z228" s="36"/>
    </row>
    <row r="229" ht="15.75" customHeight="1">
      <c r="F229" s="36"/>
      <c r="H229" s="36"/>
      <c r="Z229" s="36"/>
    </row>
    <row r="230" ht="15.75" customHeight="1">
      <c r="F230" s="36"/>
      <c r="H230" s="36"/>
      <c r="Z230" s="36"/>
    </row>
    <row r="231" ht="15.75" customHeight="1">
      <c r="F231" s="36"/>
      <c r="H231" s="36"/>
      <c r="Z231" s="36"/>
    </row>
    <row r="232" ht="15.75" customHeight="1">
      <c r="F232" s="36"/>
      <c r="H232" s="36"/>
      <c r="Z232" s="36"/>
    </row>
    <row r="233" ht="15.75" customHeight="1">
      <c r="F233" s="36"/>
      <c r="H233" s="36"/>
      <c r="Z233" s="36"/>
    </row>
    <row r="234" ht="15.75" customHeight="1">
      <c r="F234" s="36"/>
      <c r="H234" s="36"/>
      <c r="Z234" s="36"/>
    </row>
    <row r="235" ht="15.75" customHeight="1">
      <c r="F235" s="36"/>
      <c r="H235" s="36"/>
      <c r="Z235" s="36"/>
    </row>
    <row r="236" ht="15.75" customHeight="1">
      <c r="F236" s="36"/>
      <c r="H236" s="36"/>
      <c r="Z236" s="36"/>
    </row>
    <row r="237" ht="15.75" customHeight="1">
      <c r="F237" s="36"/>
      <c r="H237" s="36"/>
      <c r="Z237" s="36"/>
    </row>
    <row r="238" ht="15.75" customHeight="1">
      <c r="F238" s="36"/>
      <c r="H238" s="36"/>
      <c r="Z238" s="36"/>
    </row>
    <row r="239" ht="15.75" customHeight="1">
      <c r="F239" s="36"/>
      <c r="H239" s="36"/>
      <c r="Z239" s="36"/>
    </row>
    <row r="240" ht="15.75" customHeight="1">
      <c r="F240" s="36"/>
      <c r="H240" s="36"/>
      <c r="Z240" s="36"/>
    </row>
    <row r="241" ht="15.75" customHeight="1">
      <c r="F241" s="36"/>
      <c r="H241" s="36"/>
      <c r="Z241" s="36"/>
    </row>
    <row r="242" ht="15.75" customHeight="1">
      <c r="F242" s="36"/>
      <c r="H242" s="36"/>
      <c r="Z242" s="36"/>
    </row>
    <row r="243" ht="15.75" customHeight="1">
      <c r="F243" s="36"/>
      <c r="H243" s="36"/>
      <c r="Z243" s="36"/>
    </row>
    <row r="244" ht="15.75" customHeight="1">
      <c r="F244" s="36"/>
      <c r="H244" s="36"/>
      <c r="Z244" s="36"/>
    </row>
    <row r="245" ht="15.75" customHeight="1">
      <c r="F245" s="36"/>
      <c r="H245" s="36"/>
      <c r="Z245" s="36"/>
    </row>
    <row r="246" ht="15.75" customHeight="1">
      <c r="F246" s="36"/>
      <c r="H246" s="36"/>
      <c r="Z246" s="36"/>
    </row>
    <row r="247" ht="15.75" customHeight="1">
      <c r="F247" s="36"/>
      <c r="H247" s="36"/>
      <c r="Z247" s="36"/>
    </row>
    <row r="248" ht="15.75" customHeight="1">
      <c r="F248" s="36"/>
      <c r="H248" s="36"/>
      <c r="Z248" s="36"/>
    </row>
    <row r="249" ht="15.75" customHeight="1">
      <c r="F249" s="36"/>
      <c r="H249" s="36"/>
      <c r="Z249" s="36"/>
    </row>
    <row r="250" ht="15.75" customHeight="1">
      <c r="F250" s="36"/>
      <c r="H250" s="36"/>
      <c r="Z250" s="36"/>
    </row>
    <row r="251" ht="15.75" customHeight="1">
      <c r="F251" s="36"/>
      <c r="H251" s="36"/>
      <c r="Z251" s="36"/>
    </row>
    <row r="252" ht="15.75" customHeight="1">
      <c r="F252" s="36"/>
      <c r="H252" s="36"/>
      <c r="Z252" s="36"/>
    </row>
    <row r="253" ht="15.75" customHeight="1">
      <c r="F253" s="36"/>
      <c r="H253" s="36"/>
      <c r="Z253" s="36"/>
    </row>
    <row r="254" ht="15.75" customHeight="1">
      <c r="F254" s="36"/>
      <c r="H254" s="36"/>
      <c r="Z254" s="36"/>
    </row>
    <row r="255" ht="15.75" customHeight="1">
      <c r="F255" s="36"/>
      <c r="H255" s="36"/>
      <c r="Z255" s="36"/>
    </row>
    <row r="256" ht="15.75" customHeight="1">
      <c r="F256" s="36"/>
      <c r="H256" s="36"/>
      <c r="Z256" s="36"/>
    </row>
    <row r="257" ht="15.75" customHeight="1">
      <c r="F257" s="36"/>
      <c r="H257" s="36"/>
      <c r="Z257" s="36"/>
    </row>
    <row r="258" ht="15.75" customHeight="1">
      <c r="F258" s="36"/>
      <c r="H258" s="36"/>
      <c r="Z258" s="36"/>
    </row>
    <row r="259" ht="15.75" customHeight="1">
      <c r="F259" s="36"/>
      <c r="H259" s="36"/>
      <c r="Z259" s="36"/>
    </row>
    <row r="260" ht="15.75" customHeight="1">
      <c r="F260" s="36"/>
      <c r="H260" s="36"/>
      <c r="Z260" s="36"/>
    </row>
    <row r="261" ht="15.75" customHeight="1">
      <c r="F261" s="36"/>
      <c r="H261" s="36"/>
      <c r="Z261" s="36"/>
    </row>
    <row r="262" ht="15.75" customHeight="1">
      <c r="F262" s="36"/>
      <c r="H262" s="36"/>
      <c r="Z262" s="36"/>
    </row>
    <row r="263" ht="15.75" customHeight="1">
      <c r="F263" s="36"/>
      <c r="H263" s="36"/>
      <c r="Z263" s="36"/>
    </row>
    <row r="264" ht="15.75" customHeight="1">
      <c r="F264" s="36"/>
      <c r="H264" s="36"/>
      <c r="Z264" s="36"/>
    </row>
    <row r="265" ht="15.75" customHeight="1">
      <c r="F265" s="36"/>
      <c r="H265" s="36"/>
      <c r="Z265" s="36"/>
    </row>
    <row r="266" ht="15.75" customHeight="1">
      <c r="F266" s="36"/>
      <c r="H266" s="36"/>
      <c r="Z266" s="36"/>
    </row>
    <row r="267" ht="15.75" customHeight="1">
      <c r="F267" s="36"/>
      <c r="H267" s="36"/>
      <c r="Z267" s="36"/>
    </row>
    <row r="268" ht="15.75" customHeight="1">
      <c r="F268" s="36"/>
      <c r="H268" s="36"/>
      <c r="Z268" s="36"/>
    </row>
    <row r="269" ht="15.75" customHeight="1">
      <c r="F269" s="36"/>
      <c r="H269" s="36"/>
      <c r="Z269" s="36"/>
    </row>
    <row r="270" ht="15.75" customHeight="1">
      <c r="F270" s="36"/>
      <c r="H270" s="36"/>
      <c r="Z270" s="36"/>
    </row>
    <row r="271" ht="15.75" customHeight="1">
      <c r="F271" s="36"/>
      <c r="H271" s="36"/>
      <c r="Z271" s="36"/>
    </row>
    <row r="272" ht="15.75" customHeight="1">
      <c r="F272" s="36"/>
      <c r="H272" s="36"/>
      <c r="Z272" s="36"/>
    </row>
    <row r="273" ht="15.75" customHeight="1">
      <c r="F273" s="36"/>
      <c r="H273" s="36"/>
      <c r="Z273" s="36"/>
    </row>
    <row r="274" ht="15.75" customHeight="1">
      <c r="F274" s="36"/>
      <c r="H274" s="36"/>
      <c r="Z274" s="36"/>
    </row>
    <row r="275" ht="15.75" customHeight="1">
      <c r="F275" s="36"/>
      <c r="H275" s="36"/>
      <c r="Z275" s="36"/>
    </row>
    <row r="276" ht="15.75" customHeight="1">
      <c r="F276" s="36"/>
      <c r="H276" s="36"/>
      <c r="Z276" s="36"/>
    </row>
    <row r="277" ht="15.75" customHeight="1">
      <c r="F277" s="36"/>
      <c r="H277" s="36"/>
      <c r="Z277" s="36"/>
    </row>
    <row r="278" ht="15.75" customHeight="1">
      <c r="F278" s="36"/>
      <c r="H278" s="36"/>
      <c r="Z278" s="36"/>
    </row>
    <row r="279" ht="15.75" customHeight="1">
      <c r="F279" s="36"/>
      <c r="H279" s="36"/>
      <c r="Z279" s="36"/>
    </row>
    <row r="280" ht="15.75" customHeight="1">
      <c r="F280" s="36"/>
      <c r="H280" s="36"/>
      <c r="Z280" s="36"/>
    </row>
    <row r="281" ht="15.75" customHeight="1">
      <c r="F281" s="36"/>
      <c r="H281" s="36"/>
      <c r="Z281" s="36"/>
    </row>
    <row r="282" ht="15.75" customHeight="1">
      <c r="F282" s="36"/>
      <c r="H282" s="36"/>
      <c r="Z282" s="36"/>
    </row>
    <row r="283" ht="15.75" customHeight="1">
      <c r="F283" s="36"/>
      <c r="H283" s="36"/>
      <c r="Z283" s="36"/>
    </row>
    <row r="284" ht="15.75" customHeight="1">
      <c r="F284" s="36"/>
      <c r="H284" s="36"/>
      <c r="Z284" s="36"/>
    </row>
    <row r="285" ht="15.75" customHeight="1">
      <c r="F285" s="36"/>
      <c r="H285" s="36"/>
      <c r="Z285" s="36"/>
    </row>
    <row r="286" ht="15.75" customHeight="1">
      <c r="F286" s="36"/>
      <c r="H286" s="36"/>
      <c r="Z286" s="36"/>
    </row>
    <row r="287" ht="15.75" customHeight="1">
      <c r="F287" s="36"/>
      <c r="H287" s="36"/>
      <c r="Z287" s="36"/>
    </row>
    <row r="288" ht="15.75" customHeight="1">
      <c r="F288" s="36"/>
      <c r="H288" s="36"/>
      <c r="Z288" s="36"/>
    </row>
    <row r="289" ht="15.75" customHeight="1">
      <c r="F289" s="36"/>
      <c r="H289" s="36"/>
      <c r="Z289" s="36"/>
    </row>
    <row r="290" ht="15.75" customHeight="1">
      <c r="F290" s="36"/>
      <c r="H290" s="36"/>
      <c r="Z290" s="36"/>
    </row>
    <row r="291" ht="15.75" customHeight="1">
      <c r="F291" s="36"/>
      <c r="H291" s="36"/>
      <c r="Z291" s="36"/>
    </row>
    <row r="292" ht="15.75" customHeight="1">
      <c r="F292" s="36"/>
      <c r="H292" s="36"/>
      <c r="Z292" s="36"/>
    </row>
    <row r="293" ht="15.75" customHeight="1">
      <c r="F293" s="36"/>
      <c r="H293" s="36"/>
      <c r="Z293" s="36"/>
    </row>
    <row r="294" ht="15.75" customHeight="1">
      <c r="F294" s="36"/>
      <c r="H294" s="36"/>
      <c r="Z294" s="36"/>
    </row>
    <row r="295" ht="15.75" customHeight="1">
      <c r="F295" s="36"/>
      <c r="H295" s="36"/>
      <c r="Z295" s="36"/>
    </row>
    <row r="296" ht="15.75" customHeight="1">
      <c r="F296" s="36"/>
      <c r="H296" s="36"/>
      <c r="Z296" s="36"/>
    </row>
    <row r="297" ht="15.75" customHeight="1">
      <c r="F297" s="36"/>
      <c r="H297" s="36"/>
      <c r="Z297" s="36"/>
    </row>
    <row r="298" ht="15.75" customHeight="1">
      <c r="F298" s="36"/>
      <c r="H298" s="36"/>
      <c r="Z298" s="36"/>
    </row>
    <row r="299" ht="15.75" customHeight="1">
      <c r="F299" s="36"/>
      <c r="H299" s="36"/>
      <c r="Z299" s="36"/>
    </row>
    <row r="300" ht="15.75" customHeight="1">
      <c r="F300" s="36"/>
      <c r="H300" s="36"/>
      <c r="Z300" s="36"/>
    </row>
    <row r="301" ht="15.75" customHeight="1">
      <c r="F301" s="36"/>
      <c r="H301" s="36"/>
      <c r="Z301" s="36"/>
    </row>
    <row r="302" ht="15.75" customHeight="1">
      <c r="F302" s="36"/>
      <c r="H302" s="36"/>
      <c r="Z302" s="36"/>
    </row>
    <row r="303" ht="15.75" customHeight="1">
      <c r="F303" s="36"/>
      <c r="H303" s="36"/>
      <c r="Z303" s="36"/>
    </row>
    <row r="304" ht="15.75" customHeight="1">
      <c r="F304" s="36"/>
      <c r="H304" s="36"/>
      <c r="Z304" s="36"/>
    </row>
    <row r="305" ht="15.75" customHeight="1">
      <c r="F305" s="36"/>
      <c r="H305" s="36"/>
      <c r="Z305" s="36"/>
    </row>
    <row r="306" ht="15.75" customHeight="1">
      <c r="F306" s="36"/>
      <c r="H306" s="36"/>
      <c r="Z306" s="36"/>
    </row>
    <row r="307" ht="15.75" customHeight="1">
      <c r="F307" s="36"/>
      <c r="H307" s="36"/>
      <c r="Z307" s="36"/>
    </row>
    <row r="308" ht="15.75" customHeight="1">
      <c r="F308" s="36"/>
      <c r="H308" s="36"/>
      <c r="Z308" s="36"/>
    </row>
    <row r="309" ht="15.75" customHeight="1">
      <c r="F309" s="36"/>
      <c r="H309" s="36"/>
      <c r="Z309" s="36"/>
    </row>
    <row r="310" ht="15.75" customHeight="1">
      <c r="F310" s="36"/>
      <c r="H310" s="36"/>
      <c r="Z310" s="36"/>
    </row>
    <row r="311" ht="15.75" customHeight="1">
      <c r="F311" s="36"/>
      <c r="H311" s="36"/>
      <c r="Z311" s="36"/>
    </row>
    <row r="312" ht="15.75" customHeight="1">
      <c r="F312" s="36"/>
      <c r="H312" s="36"/>
      <c r="Z312" s="36"/>
    </row>
    <row r="313" ht="15.75" customHeight="1">
      <c r="F313" s="36"/>
      <c r="H313" s="36"/>
      <c r="Z313" s="36"/>
    </row>
    <row r="314" ht="15.75" customHeight="1">
      <c r="F314" s="36"/>
      <c r="H314" s="36"/>
      <c r="Z314" s="36"/>
    </row>
    <row r="315" ht="15.75" customHeight="1">
      <c r="F315" s="36"/>
      <c r="H315" s="36"/>
      <c r="Z315" s="36"/>
    </row>
    <row r="316" ht="15.75" customHeight="1">
      <c r="F316" s="36"/>
      <c r="H316" s="36"/>
      <c r="Z316" s="36"/>
    </row>
    <row r="317" ht="15.75" customHeight="1">
      <c r="F317" s="36"/>
      <c r="H317" s="36"/>
      <c r="Z317" s="36"/>
    </row>
    <row r="318" ht="15.75" customHeight="1">
      <c r="F318" s="36"/>
      <c r="H318" s="36"/>
      <c r="Z318" s="36"/>
    </row>
    <row r="319" ht="15.75" customHeight="1">
      <c r="F319" s="36"/>
      <c r="H319" s="36"/>
      <c r="Z319" s="36"/>
    </row>
    <row r="320" ht="15.75" customHeight="1">
      <c r="F320" s="36"/>
      <c r="H320" s="36"/>
      <c r="Z320" s="36"/>
    </row>
    <row r="321" ht="15.75" customHeight="1">
      <c r="F321" s="36"/>
      <c r="H321" s="36"/>
      <c r="Z321" s="36"/>
    </row>
    <row r="322" ht="15.75" customHeight="1">
      <c r="F322" s="36"/>
      <c r="H322" s="36"/>
      <c r="Z322" s="36"/>
    </row>
    <row r="323" ht="15.75" customHeight="1">
      <c r="F323" s="36"/>
      <c r="H323" s="36"/>
      <c r="Z323" s="36"/>
    </row>
    <row r="324" ht="15.75" customHeight="1">
      <c r="F324" s="36"/>
      <c r="H324" s="36"/>
      <c r="Z324" s="36"/>
    </row>
    <row r="325" ht="15.75" customHeight="1">
      <c r="F325" s="36"/>
      <c r="H325" s="36"/>
      <c r="Z325" s="36"/>
    </row>
    <row r="326" ht="15.75" customHeight="1">
      <c r="F326" s="36"/>
      <c r="H326" s="36"/>
      <c r="Z326" s="36"/>
    </row>
    <row r="327" ht="15.75" customHeight="1">
      <c r="F327" s="36"/>
      <c r="H327" s="36"/>
      <c r="Z327" s="36"/>
    </row>
    <row r="328" ht="15.75" customHeight="1">
      <c r="F328" s="36"/>
      <c r="H328" s="36"/>
      <c r="Z328" s="36"/>
    </row>
    <row r="329" ht="15.75" customHeight="1">
      <c r="F329" s="36"/>
      <c r="H329" s="36"/>
      <c r="Z329" s="36"/>
    </row>
    <row r="330" ht="15.75" customHeight="1">
      <c r="F330" s="36"/>
      <c r="H330" s="36"/>
      <c r="Z330" s="36"/>
    </row>
    <row r="331" ht="15.75" customHeight="1">
      <c r="F331" s="36"/>
      <c r="H331" s="36"/>
      <c r="Z331" s="36"/>
    </row>
    <row r="332" ht="15.75" customHeight="1">
      <c r="F332" s="36"/>
      <c r="H332" s="36"/>
      <c r="Z332" s="36"/>
    </row>
    <row r="333" ht="15.75" customHeight="1">
      <c r="F333" s="36"/>
      <c r="H333" s="36"/>
      <c r="Z333" s="36"/>
    </row>
    <row r="334" ht="15.75" customHeight="1">
      <c r="F334" s="36"/>
      <c r="H334" s="36"/>
      <c r="Z334" s="36"/>
    </row>
    <row r="335" ht="15.75" customHeight="1">
      <c r="F335" s="36"/>
      <c r="H335" s="36"/>
      <c r="Z335" s="36"/>
    </row>
    <row r="336" ht="15.75" customHeight="1">
      <c r="F336" s="36"/>
      <c r="H336" s="36"/>
      <c r="Z336" s="36"/>
    </row>
    <row r="337" ht="15.75" customHeight="1">
      <c r="F337" s="36"/>
      <c r="H337" s="36"/>
      <c r="Z337" s="36"/>
    </row>
    <row r="338" ht="15.75" customHeight="1">
      <c r="F338" s="36"/>
      <c r="H338" s="36"/>
      <c r="Z338" s="36"/>
    </row>
    <row r="339" ht="15.75" customHeight="1">
      <c r="F339" s="36"/>
      <c r="H339" s="36"/>
      <c r="Z339" s="36"/>
    </row>
    <row r="340" ht="15.75" customHeight="1">
      <c r="F340" s="36"/>
      <c r="H340" s="36"/>
      <c r="Z340" s="36"/>
    </row>
    <row r="341" ht="15.75" customHeight="1">
      <c r="F341" s="36"/>
      <c r="H341" s="36"/>
      <c r="Z341" s="36"/>
    </row>
    <row r="342" ht="15.75" customHeight="1">
      <c r="F342" s="36"/>
      <c r="H342" s="36"/>
      <c r="Z342" s="36"/>
    </row>
    <row r="343" ht="15.75" customHeight="1">
      <c r="F343" s="36"/>
      <c r="H343" s="36"/>
      <c r="Z343" s="36"/>
    </row>
    <row r="344" ht="15.75" customHeight="1">
      <c r="F344" s="36"/>
      <c r="H344" s="36"/>
      <c r="Z344" s="36"/>
    </row>
    <row r="345" ht="15.75" customHeight="1">
      <c r="F345" s="36"/>
      <c r="H345" s="36"/>
      <c r="Z345" s="36"/>
    </row>
    <row r="346" ht="15.75" customHeight="1">
      <c r="F346" s="36"/>
      <c r="H346" s="36"/>
      <c r="Z346" s="36"/>
    </row>
    <row r="347" ht="15.75" customHeight="1">
      <c r="F347" s="36"/>
      <c r="H347" s="36"/>
      <c r="Z347" s="36"/>
    </row>
    <row r="348" ht="15.75" customHeight="1">
      <c r="F348" s="36"/>
      <c r="H348" s="36"/>
      <c r="Z348" s="36"/>
    </row>
    <row r="349" ht="15.75" customHeight="1">
      <c r="F349" s="36"/>
      <c r="H349" s="36"/>
      <c r="Z349" s="36"/>
    </row>
    <row r="350" ht="15.75" customHeight="1">
      <c r="F350" s="36"/>
      <c r="H350" s="36"/>
      <c r="Z350" s="36"/>
    </row>
    <row r="351" ht="15.75" customHeight="1">
      <c r="F351" s="36"/>
      <c r="H351" s="36"/>
      <c r="Z351" s="36"/>
    </row>
    <row r="352" ht="15.75" customHeight="1">
      <c r="F352" s="36"/>
      <c r="H352" s="36"/>
      <c r="Z352" s="36"/>
    </row>
    <row r="353" ht="15.75" customHeight="1">
      <c r="F353" s="36"/>
      <c r="H353" s="36"/>
      <c r="Z353" s="36"/>
    </row>
    <row r="354" ht="15.75" customHeight="1">
      <c r="F354" s="36"/>
      <c r="H354" s="36"/>
      <c r="Z354" s="36"/>
    </row>
    <row r="355" ht="15.75" customHeight="1">
      <c r="F355" s="36"/>
      <c r="H355" s="36"/>
      <c r="Z355" s="36"/>
    </row>
    <row r="356" ht="15.75" customHeight="1">
      <c r="F356" s="36"/>
      <c r="H356" s="36"/>
      <c r="Z356" s="36"/>
    </row>
    <row r="357" ht="15.75" customHeight="1">
      <c r="F357" s="36"/>
      <c r="H357" s="36"/>
      <c r="Z357" s="36"/>
    </row>
    <row r="358" ht="15.75" customHeight="1">
      <c r="F358" s="36"/>
      <c r="H358" s="36"/>
      <c r="Z358" s="36"/>
    </row>
    <row r="359" ht="15.75" customHeight="1">
      <c r="F359" s="36"/>
      <c r="H359" s="36"/>
      <c r="Z359" s="36"/>
    </row>
    <row r="360" ht="15.75" customHeight="1">
      <c r="F360" s="36"/>
      <c r="H360" s="36"/>
      <c r="Z360" s="36"/>
    </row>
    <row r="361" ht="15.75" customHeight="1">
      <c r="F361" s="36"/>
      <c r="H361" s="36"/>
      <c r="Z361" s="36"/>
    </row>
    <row r="362" ht="15.75" customHeight="1">
      <c r="F362" s="36"/>
      <c r="H362" s="36"/>
      <c r="Z362" s="36"/>
    </row>
    <row r="363" ht="15.75" customHeight="1">
      <c r="F363" s="36"/>
      <c r="H363" s="36"/>
      <c r="Z363" s="36"/>
    </row>
    <row r="364" ht="15.75" customHeight="1">
      <c r="F364" s="36"/>
      <c r="H364" s="36"/>
      <c r="Z364" s="36"/>
    </row>
    <row r="365" ht="15.75" customHeight="1">
      <c r="F365" s="36"/>
      <c r="H365" s="36"/>
      <c r="Z365" s="36"/>
    </row>
    <row r="366" ht="15.75" customHeight="1">
      <c r="F366" s="36"/>
      <c r="H366" s="36"/>
      <c r="Z366" s="36"/>
    </row>
    <row r="367" ht="15.75" customHeight="1">
      <c r="F367" s="36"/>
      <c r="H367" s="36"/>
      <c r="Z367" s="36"/>
    </row>
    <row r="368" ht="15.75" customHeight="1">
      <c r="F368" s="36"/>
      <c r="H368" s="36"/>
      <c r="Z368" s="36"/>
    </row>
    <row r="369" ht="15.75" customHeight="1">
      <c r="F369" s="36"/>
      <c r="H369" s="36"/>
      <c r="Z369" s="36"/>
    </row>
    <row r="370" ht="15.75" customHeight="1">
      <c r="F370" s="36"/>
      <c r="H370" s="36"/>
      <c r="Z370" s="36"/>
    </row>
    <row r="371" ht="15.75" customHeight="1">
      <c r="F371" s="36"/>
      <c r="H371" s="36"/>
      <c r="Z371" s="36"/>
    </row>
    <row r="372" ht="15.75" customHeight="1">
      <c r="F372" s="36"/>
      <c r="H372" s="36"/>
      <c r="Z372" s="36"/>
    </row>
    <row r="373" ht="15.75" customHeight="1">
      <c r="F373" s="36"/>
      <c r="H373" s="36"/>
      <c r="Z373" s="36"/>
    </row>
    <row r="374" ht="15.75" customHeight="1">
      <c r="F374" s="36"/>
      <c r="H374" s="36"/>
      <c r="Z374" s="36"/>
    </row>
    <row r="375" ht="15.75" customHeight="1">
      <c r="F375" s="36"/>
      <c r="H375" s="36"/>
      <c r="Z375" s="36"/>
    </row>
    <row r="376" ht="15.75" customHeight="1">
      <c r="F376" s="36"/>
      <c r="H376" s="36"/>
      <c r="Z376" s="36"/>
    </row>
    <row r="377" ht="15.75" customHeight="1">
      <c r="F377" s="36"/>
      <c r="H377" s="36"/>
      <c r="Z377" s="36"/>
    </row>
    <row r="378" ht="15.75" customHeight="1">
      <c r="F378" s="36"/>
      <c r="H378" s="36"/>
      <c r="Z378" s="36"/>
    </row>
    <row r="379" ht="15.75" customHeight="1">
      <c r="F379" s="36"/>
      <c r="H379" s="36"/>
      <c r="Z379" s="36"/>
    </row>
    <row r="380" ht="15.75" customHeight="1">
      <c r="F380" s="36"/>
      <c r="H380" s="36"/>
      <c r="Z380" s="36"/>
    </row>
    <row r="381" ht="15.75" customHeight="1">
      <c r="F381" s="36"/>
      <c r="H381" s="36"/>
      <c r="Z381" s="36"/>
    </row>
    <row r="382" ht="15.75" customHeight="1">
      <c r="F382" s="36"/>
      <c r="H382" s="36"/>
      <c r="Z382" s="36"/>
    </row>
    <row r="383" ht="15.75" customHeight="1">
      <c r="F383" s="36"/>
      <c r="H383" s="36"/>
      <c r="Z383" s="36"/>
    </row>
    <row r="384" ht="15.75" customHeight="1">
      <c r="F384" s="36"/>
      <c r="H384" s="36"/>
      <c r="Z384" s="36"/>
    </row>
    <row r="385" ht="15.75" customHeight="1">
      <c r="F385" s="36"/>
      <c r="H385" s="36"/>
      <c r="Z385" s="36"/>
    </row>
    <row r="386" ht="15.75" customHeight="1">
      <c r="F386" s="36"/>
      <c r="H386" s="36"/>
      <c r="Z386" s="36"/>
    </row>
    <row r="387" ht="15.75" customHeight="1">
      <c r="F387" s="36"/>
      <c r="H387" s="36"/>
      <c r="Z387" s="36"/>
    </row>
    <row r="388" ht="15.75" customHeight="1">
      <c r="F388" s="36"/>
      <c r="H388" s="36"/>
      <c r="Z388" s="36"/>
    </row>
    <row r="389" ht="15.75" customHeight="1">
      <c r="F389" s="36"/>
      <c r="H389" s="36"/>
      <c r="Z389" s="36"/>
    </row>
    <row r="390" ht="15.75" customHeight="1">
      <c r="F390" s="36"/>
      <c r="H390" s="36"/>
      <c r="Z390" s="36"/>
    </row>
    <row r="391" ht="15.75" customHeight="1">
      <c r="F391" s="36"/>
      <c r="H391" s="36"/>
      <c r="Z391" s="36"/>
    </row>
    <row r="392" ht="15.75" customHeight="1">
      <c r="F392" s="36"/>
      <c r="H392" s="36"/>
      <c r="Z392" s="36"/>
    </row>
    <row r="393" ht="15.75" customHeight="1">
      <c r="F393" s="36"/>
      <c r="H393" s="36"/>
      <c r="Z393" s="36"/>
    </row>
    <row r="394" ht="15.75" customHeight="1">
      <c r="F394" s="36"/>
      <c r="H394" s="36"/>
      <c r="Z394" s="36"/>
    </row>
    <row r="395" ht="15.75" customHeight="1">
      <c r="F395" s="36"/>
      <c r="H395" s="36"/>
      <c r="Z395" s="36"/>
    </row>
    <row r="396" ht="15.75" customHeight="1">
      <c r="F396" s="36"/>
      <c r="H396" s="36"/>
      <c r="Z396" s="36"/>
    </row>
    <row r="397" ht="15.75" customHeight="1">
      <c r="F397" s="36"/>
      <c r="H397" s="36"/>
      <c r="Z397" s="36"/>
    </row>
    <row r="398" ht="15.75" customHeight="1">
      <c r="F398" s="36"/>
      <c r="H398" s="36"/>
      <c r="Z398" s="36"/>
    </row>
    <row r="399" ht="15.75" customHeight="1">
      <c r="F399" s="36"/>
      <c r="H399" s="36"/>
      <c r="Z399" s="36"/>
    </row>
    <row r="400" ht="15.75" customHeight="1">
      <c r="F400" s="36"/>
      <c r="H400" s="36"/>
      <c r="Z400" s="36"/>
    </row>
    <row r="401" ht="15.75" customHeight="1">
      <c r="F401" s="36"/>
      <c r="H401" s="36"/>
      <c r="Z401" s="36"/>
    </row>
    <row r="402" ht="15.75" customHeight="1">
      <c r="F402" s="36"/>
      <c r="H402" s="36"/>
      <c r="Z402" s="36"/>
    </row>
    <row r="403" ht="15.75" customHeight="1">
      <c r="F403" s="36"/>
      <c r="H403" s="36"/>
      <c r="Z403" s="36"/>
    </row>
    <row r="404" ht="15.75" customHeight="1">
      <c r="F404" s="36"/>
      <c r="H404" s="36"/>
      <c r="Z404" s="36"/>
    </row>
    <row r="405" ht="15.75" customHeight="1">
      <c r="F405" s="36"/>
      <c r="H405" s="36"/>
      <c r="Z405" s="36"/>
    </row>
    <row r="406" ht="15.75" customHeight="1">
      <c r="F406" s="36"/>
      <c r="H406" s="36"/>
      <c r="Z406" s="36"/>
    </row>
    <row r="407" ht="15.75" customHeight="1">
      <c r="F407" s="36"/>
      <c r="H407" s="36"/>
      <c r="Z407" s="36"/>
    </row>
    <row r="408" ht="15.75" customHeight="1">
      <c r="F408" s="36"/>
      <c r="H408" s="36"/>
      <c r="Z408" s="36"/>
    </row>
    <row r="409" ht="15.75" customHeight="1">
      <c r="F409" s="36"/>
      <c r="H409" s="36"/>
      <c r="Z409" s="36"/>
    </row>
    <row r="410" ht="15.75" customHeight="1">
      <c r="F410" s="36"/>
      <c r="H410" s="36"/>
      <c r="Z410" s="36"/>
    </row>
    <row r="411" ht="15.75" customHeight="1">
      <c r="F411" s="36"/>
      <c r="H411" s="36"/>
      <c r="Z411" s="36"/>
    </row>
    <row r="412" ht="15.75" customHeight="1">
      <c r="F412" s="36"/>
      <c r="H412" s="36"/>
      <c r="Z412" s="36"/>
    </row>
    <row r="413" ht="15.75" customHeight="1">
      <c r="F413" s="36"/>
      <c r="H413" s="36"/>
      <c r="Z413" s="36"/>
    </row>
    <row r="414" ht="15.75" customHeight="1">
      <c r="F414" s="36"/>
      <c r="H414" s="36"/>
      <c r="Z414" s="36"/>
    </row>
    <row r="415" ht="15.75" customHeight="1">
      <c r="F415" s="36"/>
      <c r="H415" s="36"/>
      <c r="Z415" s="36"/>
    </row>
    <row r="416" ht="15.75" customHeight="1">
      <c r="F416" s="36"/>
      <c r="H416" s="36"/>
      <c r="Z416" s="36"/>
    </row>
    <row r="417" ht="15.75" customHeight="1">
      <c r="F417" s="36"/>
      <c r="H417" s="36"/>
      <c r="Z417" s="36"/>
    </row>
    <row r="418" ht="15.75" customHeight="1">
      <c r="F418" s="36"/>
      <c r="H418" s="36"/>
      <c r="Z418" s="36"/>
    </row>
    <row r="419" ht="15.75" customHeight="1">
      <c r="F419" s="36"/>
      <c r="H419" s="36"/>
      <c r="Z419" s="36"/>
    </row>
    <row r="420" ht="15.75" customHeight="1">
      <c r="F420" s="36"/>
      <c r="H420" s="36"/>
      <c r="Z420" s="36"/>
    </row>
    <row r="421" ht="15.75" customHeight="1">
      <c r="F421" s="36"/>
      <c r="H421" s="36"/>
      <c r="Z421" s="36"/>
    </row>
    <row r="422" ht="15.75" customHeight="1">
      <c r="F422" s="36"/>
      <c r="H422" s="36"/>
      <c r="Z422" s="36"/>
    </row>
    <row r="423" ht="15.75" customHeight="1">
      <c r="F423" s="36"/>
      <c r="H423" s="36"/>
      <c r="Z423" s="36"/>
    </row>
    <row r="424" ht="15.75" customHeight="1">
      <c r="F424" s="36"/>
      <c r="H424" s="36"/>
      <c r="Z424" s="36"/>
    </row>
    <row r="425" ht="15.75" customHeight="1">
      <c r="F425" s="36"/>
      <c r="H425" s="36"/>
      <c r="Z425" s="36"/>
    </row>
    <row r="426" ht="15.75" customHeight="1">
      <c r="F426" s="36"/>
      <c r="H426" s="36"/>
      <c r="Z426" s="36"/>
    </row>
    <row r="427" ht="15.75" customHeight="1">
      <c r="F427" s="36"/>
      <c r="H427" s="36"/>
      <c r="Z427" s="36"/>
    </row>
    <row r="428" ht="15.75" customHeight="1">
      <c r="F428" s="36"/>
      <c r="H428" s="36"/>
      <c r="Z428" s="36"/>
    </row>
    <row r="429" ht="15.75" customHeight="1">
      <c r="F429" s="36"/>
      <c r="H429" s="36"/>
      <c r="Z429" s="36"/>
    </row>
    <row r="430" ht="15.75" customHeight="1">
      <c r="F430" s="36"/>
      <c r="H430" s="36"/>
      <c r="Z430" s="36"/>
    </row>
    <row r="431" ht="15.75" customHeight="1">
      <c r="F431" s="36"/>
      <c r="H431" s="36"/>
      <c r="Z431" s="36"/>
    </row>
    <row r="432" ht="15.75" customHeight="1">
      <c r="F432" s="36"/>
      <c r="H432" s="36"/>
      <c r="Z432" s="36"/>
    </row>
    <row r="433" ht="15.75" customHeight="1">
      <c r="F433" s="36"/>
      <c r="H433" s="36"/>
      <c r="Z433" s="36"/>
    </row>
    <row r="434" ht="15.75" customHeight="1">
      <c r="F434" s="36"/>
      <c r="H434" s="36"/>
      <c r="Z434" s="36"/>
    </row>
    <row r="435" ht="15.75" customHeight="1">
      <c r="F435" s="36"/>
      <c r="H435" s="36"/>
      <c r="Z435" s="36"/>
    </row>
    <row r="436" ht="15.75" customHeight="1">
      <c r="F436" s="36"/>
      <c r="H436" s="36"/>
      <c r="Z436" s="36"/>
    </row>
    <row r="437" ht="15.75" customHeight="1">
      <c r="F437" s="36"/>
      <c r="H437" s="36"/>
      <c r="Z437" s="36"/>
    </row>
    <row r="438" ht="15.75" customHeight="1">
      <c r="F438" s="36"/>
      <c r="H438" s="36"/>
      <c r="Z438" s="36"/>
    </row>
    <row r="439" ht="15.75" customHeight="1">
      <c r="F439" s="36"/>
      <c r="H439" s="36"/>
      <c r="Z439" s="36"/>
    </row>
    <row r="440" ht="15.75" customHeight="1">
      <c r="F440" s="36"/>
      <c r="H440" s="36"/>
      <c r="Z440" s="36"/>
    </row>
    <row r="441" ht="15.75" customHeight="1">
      <c r="F441" s="36"/>
      <c r="H441" s="36"/>
      <c r="Z441" s="36"/>
    </row>
    <row r="442" ht="15.75" customHeight="1">
      <c r="F442" s="36"/>
      <c r="H442" s="36"/>
      <c r="Z442" s="36"/>
    </row>
    <row r="443" ht="15.75" customHeight="1">
      <c r="F443" s="36"/>
      <c r="H443" s="36"/>
      <c r="Z443" s="36"/>
    </row>
    <row r="444" ht="15.75" customHeight="1">
      <c r="F444" s="36"/>
      <c r="H444" s="36"/>
      <c r="Z444" s="36"/>
    </row>
    <row r="445" ht="15.75" customHeight="1">
      <c r="F445" s="36"/>
      <c r="H445" s="36"/>
      <c r="Z445" s="36"/>
    </row>
    <row r="446" ht="15.75" customHeight="1">
      <c r="F446" s="36"/>
      <c r="H446" s="36"/>
      <c r="Z446" s="36"/>
    </row>
    <row r="447" ht="15.75" customHeight="1">
      <c r="F447" s="36"/>
      <c r="H447" s="36"/>
      <c r="Z447" s="36"/>
    </row>
    <row r="448" ht="15.75" customHeight="1">
      <c r="F448" s="36"/>
      <c r="H448" s="36"/>
      <c r="Z448" s="36"/>
    </row>
    <row r="449" ht="15.75" customHeight="1">
      <c r="F449" s="36"/>
      <c r="H449" s="36"/>
      <c r="Z449" s="36"/>
    </row>
    <row r="450" ht="15.75" customHeight="1">
      <c r="F450" s="36"/>
      <c r="H450" s="36"/>
      <c r="Z450" s="36"/>
    </row>
    <row r="451" ht="15.75" customHeight="1">
      <c r="F451" s="36"/>
      <c r="H451" s="36"/>
      <c r="Z451" s="36"/>
    </row>
    <row r="452" ht="15.75" customHeight="1">
      <c r="F452" s="36"/>
      <c r="H452" s="36"/>
      <c r="Z452" s="36"/>
    </row>
    <row r="453" ht="15.75" customHeight="1">
      <c r="F453" s="36"/>
      <c r="H453" s="36"/>
      <c r="Z453" s="36"/>
    </row>
    <row r="454" ht="15.75" customHeight="1">
      <c r="F454" s="36"/>
      <c r="H454" s="36"/>
      <c r="Z454" s="36"/>
    </row>
    <row r="455" ht="15.75" customHeight="1">
      <c r="F455" s="36"/>
      <c r="H455" s="36"/>
      <c r="Z455" s="36"/>
    </row>
    <row r="456" ht="15.75" customHeight="1">
      <c r="F456" s="36"/>
      <c r="H456" s="36"/>
      <c r="Z456" s="36"/>
    </row>
    <row r="457" ht="15.75" customHeight="1">
      <c r="F457" s="36"/>
      <c r="H457" s="36"/>
      <c r="Z457" s="36"/>
    </row>
    <row r="458" ht="15.75" customHeight="1">
      <c r="F458" s="36"/>
      <c r="H458" s="36"/>
      <c r="Z458" s="36"/>
    </row>
    <row r="459" ht="15.75" customHeight="1">
      <c r="F459" s="36"/>
      <c r="H459" s="36"/>
      <c r="Z459" s="36"/>
    </row>
    <row r="460" ht="15.75" customHeight="1">
      <c r="F460" s="36"/>
      <c r="H460" s="36"/>
      <c r="Z460" s="36"/>
    </row>
    <row r="461" ht="15.75" customHeight="1">
      <c r="F461" s="36"/>
      <c r="H461" s="36"/>
      <c r="Z461" s="36"/>
    </row>
    <row r="462" ht="15.75" customHeight="1">
      <c r="F462" s="36"/>
      <c r="H462" s="36"/>
      <c r="Z462" s="36"/>
    </row>
    <row r="463" ht="15.75" customHeight="1">
      <c r="F463" s="36"/>
      <c r="H463" s="36"/>
      <c r="Z463" s="36"/>
    </row>
    <row r="464" ht="15.75" customHeight="1">
      <c r="F464" s="36"/>
      <c r="H464" s="36"/>
      <c r="Z464" s="36"/>
    </row>
    <row r="465" ht="15.75" customHeight="1">
      <c r="F465" s="36"/>
      <c r="H465" s="36"/>
      <c r="Z465" s="36"/>
    </row>
    <row r="466" ht="15.75" customHeight="1">
      <c r="F466" s="36"/>
      <c r="H466" s="36"/>
      <c r="Z466" s="36"/>
    </row>
    <row r="467" ht="15.75" customHeight="1">
      <c r="F467" s="36"/>
      <c r="H467" s="36"/>
      <c r="Z467" s="36"/>
    </row>
    <row r="468" ht="15.75" customHeight="1">
      <c r="F468" s="36"/>
      <c r="H468" s="36"/>
      <c r="Z468" s="36"/>
    </row>
    <row r="469" ht="15.75" customHeight="1">
      <c r="F469" s="36"/>
      <c r="H469" s="36"/>
      <c r="Z469" s="36"/>
    </row>
    <row r="470" ht="15.75" customHeight="1">
      <c r="F470" s="36"/>
      <c r="H470" s="36"/>
      <c r="Z470" s="36"/>
    </row>
    <row r="471" ht="15.75" customHeight="1">
      <c r="F471" s="36"/>
      <c r="H471" s="36"/>
      <c r="Z471" s="36"/>
    </row>
    <row r="472" ht="15.75" customHeight="1">
      <c r="F472" s="36"/>
      <c r="H472" s="36"/>
      <c r="Z472" s="36"/>
    </row>
    <row r="473" ht="15.75" customHeight="1">
      <c r="F473" s="36"/>
      <c r="H473" s="36"/>
      <c r="Z473" s="36"/>
    </row>
    <row r="474" ht="15.75" customHeight="1">
      <c r="F474" s="36"/>
      <c r="H474" s="36"/>
      <c r="Z474" s="36"/>
    </row>
    <row r="475" ht="15.75" customHeight="1">
      <c r="F475" s="36"/>
      <c r="H475" s="36"/>
      <c r="Z475" s="36"/>
    </row>
    <row r="476" ht="15.75" customHeight="1">
      <c r="F476" s="36"/>
      <c r="H476" s="36"/>
      <c r="Z476" s="36"/>
    </row>
    <row r="477" ht="15.75" customHeight="1">
      <c r="F477" s="36"/>
      <c r="H477" s="36"/>
      <c r="Z477" s="36"/>
    </row>
    <row r="478" ht="15.75" customHeight="1">
      <c r="F478" s="36"/>
      <c r="H478" s="36"/>
      <c r="Z478" s="36"/>
    </row>
    <row r="479" ht="15.75" customHeight="1">
      <c r="F479" s="36"/>
      <c r="H479" s="36"/>
      <c r="Z479" s="36"/>
    </row>
    <row r="480" ht="15.75" customHeight="1">
      <c r="F480" s="36"/>
      <c r="H480" s="36"/>
      <c r="Z480" s="36"/>
    </row>
    <row r="481" ht="15.75" customHeight="1">
      <c r="F481" s="36"/>
      <c r="H481" s="36"/>
      <c r="Z481" s="36"/>
    </row>
    <row r="482" ht="15.75" customHeight="1">
      <c r="F482" s="36"/>
      <c r="H482" s="36"/>
      <c r="Z482" s="36"/>
    </row>
    <row r="483" ht="15.75" customHeight="1">
      <c r="F483" s="36"/>
      <c r="H483" s="36"/>
      <c r="Z483" s="36"/>
    </row>
    <row r="484" ht="15.75" customHeight="1">
      <c r="F484" s="36"/>
      <c r="H484" s="36"/>
      <c r="Z484" s="36"/>
    </row>
    <row r="485" ht="15.75" customHeight="1">
      <c r="F485" s="36"/>
      <c r="H485" s="36"/>
      <c r="Z485" s="36"/>
    </row>
    <row r="486" ht="15.75" customHeight="1">
      <c r="F486" s="36"/>
      <c r="H486" s="36"/>
      <c r="Z486" s="36"/>
    </row>
    <row r="487" ht="15.75" customHeight="1">
      <c r="F487" s="36"/>
      <c r="H487" s="36"/>
      <c r="Z487" s="36"/>
    </row>
    <row r="488" ht="15.75" customHeight="1">
      <c r="F488" s="36"/>
      <c r="H488" s="36"/>
      <c r="Z488" s="36"/>
    </row>
    <row r="489" ht="15.75" customHeight="1">
      <c r="F489" s="36"/>
      <c r="H489" s="36"/>
      <c r="Z489" s="36"/>
    </row>
    <row r="490" ht="15.75" customHeight="1">
      <c r="F490" s="36"/>
      <c r="H490" s="36"/>
      <c r="Z490" s="36"/>
    </row>
    <row r="491" ht="15.75" customHeight="1">
      <c r="F491" s="36"/>
      <c r="H491" s="36"/>
      <c r="Z491" s="36"/>
    </row>
    <row r="492" ht="15.75" customHeight="1">
      <c r="F492" s="36"/>
      <c r="H492" s="36"/>
      <c r="Z492" s="36"/>
    </row>
    <row r="493" ht="15.75" customHeight="1">
      <c r="F493" s="36"/>
      <c r="H493" s="36"/>
      <c r="Z493" s="36"/>
    </row>
    <row r="494" ht="15.75" customHeight="1">
      <c r="F494" s="36"/>
      <c r="H494" s="36"/>
      <c r="Z494" s="36"/>
    </row>
    <row r="495" ht="15.75" customHeight="1">
      <c r="F495" s="36"/>
      <c r="H495" s="36"/>
      <c r="Z495" s="36"/>
    </row>
    <row r="496" ht="15.75" customHeight="1">
      <c r="F496" s="36"/>
      <c r="H496" s="36"/>
      <c r="Z496" s="36"/>
    </row>
    <row r="497" ht="15.75" customHeight="1">
      <c r="F497" s="36"/>
      <c r="H497" s="36"/>
      <c r="Z497" s="36"/>
    </row>
    <row r="498" ht="15.75" customHeight="1">
      <c r="F498" s="36"/>
      <c r="H498" s="36"/>
      <c r="Z498" s="36"/>
    </row>
    <row r="499" ht="15.75" customHeight="1">
      <c r="F499" s="36"/>
      <c r="H499" s="36"/>
      <c r="Z499" s="36"/>
    </row>
    <row r="500" ht="15.75" customHeight="1">
      <c r="F500" s="36"/>
      <c r="H500" s="36"/>
      <c r="Z500" s="36"/>
    </row>
    <row r="501" ht="15.75" customHeight="1">
      <c r="F501" s="36"/>
      <c r="H501" s="36"/>
      <c r="Z501" s="36"/>
    </row>
    <row r="502" ht="15.75" customHeight="1">
      <c r="F502" s="36"/>
      <c r="H502" s="36"/>
      <c r="Z502" s="36"/>
    </row>
    <row r="503" ht="15.75" customHeight="1">
      <c r="F503" s="36"/>
      <c r="H503" s="36"/>
      <c r="Z503" s="36"/>
    </row>
    <row r="504" ht="15.75" customHeight="1">
      <c r="F504" s="36"/>
      <c r="H504" s="36"/>
      <c r="Z504" s="36"/>
    </row>
    <row r="505" ht="15.75" customHeight="1">
      <c r="F505" s="36"/>
      <c r="H505" s="36"/>
      <c r="Z505" s="36"/>
    </row>
    <row r="506" ht="15.75" customHeight="1">
      <c r="F506" s="36"/>
      <c r="H506" s="36"/>
      <c r="Z506" s="36"/>
    </row>
    <row r="507" ht="15.75" customHeight="1">
      <c r="F507" s="36"/>
      <c r="H507" s="36"/>
      <c r="Z507" s="36"/>
    </row>
    <row r="508" ht="15.75" customHeight="1">
      <c r="F508" s="36"/>
      <c r="H508" s="36"/>
      <c r="Z508" s="36"/>
    </row>
    <row r="509" ht="15.75" customHeight="1">
      <c r="F509" s="36"/>
      <c r="H509" s="36"/>
      <c r="Z509" s="36"/>
    </row>
    <row r="510" ht="15.75" customHeight="1">
      <c r="F510" s="36"/>
      <c r="H510" s="36"/>
      <c r="Z510" s="36"/>
    </row>
    <row r="511" ht="15.75" customHeight="1">
      <c r="F511" s="36"/>
      <c r="H511" s="36"/>
      <c r="Z511" s="36"/>
    </row>
    <row r="512" ht="15.75" customHeight="1">
      <c r="F512" s="36"/>
      <c r="H512" s="36"/>
      <c r="Z512" s="36"/>
    </row>
    <row r="513" ht="15.75" customHeight="1">
      <c r="F513" s="36"/>
      <c r="H513" s="36"/>
      <c r="Z513" s="36"/>
    </row>
    <row r="514" ht="15.75" customHeight="1">
      <c r="F514" s="36"/>
      <c r="H514" s="36"/>
      <c r="Z514" s="36"/>
    </row>
    <row r="515" ht="15.75" customHeight="1">
      <c r="F515" s="36"/>
      <c r="H515" s="36"/>
      <c r="Z515" s="36"/>
    </row>
    <row r="516" ht="15.75" customHeight="1">
      <c r="F516" s="36"/>
      <c r="H516" s="36"/>
      <c r="Z516" s="36"/>
    </row>
    <row r="517" ht="15.75" customHeight="1">
      <c r="F517" s="36"/>
      <c r="H517" s="36"/>
      <c r="Z517" s="36"/>
    </row>
    <row r="518" ht="15.75" customHeight="1">
      <c r="F518" s="36"/>
      <c r="H518" s="36"/>
      <c r="Z518" s="36"/>
    </row>
    <row r="519" ht="15.75" customHeight="1">
      <c r="F519" s="36"/>
      <c r="H519" s="36"/>
      <c r="Z519" s="36"/>
    </row>
    <row r="520" ht="15.75" customHeight="1">
      <c r="F520" s="36"/>
      <c r="H520" s="36"/>
      <c r="Z520" s="36"/>
    </row>
    <row r="521" ht="15.75" customHeight="1">
      <c r="F521" s="36"/>
      <c r="H521" s="36"/>
      <c r="Z521" s="36"/>
    </row>
    <row r="522" ht="15.75" customHeight="1">
      <c r="F522" s="36"/>
      <c r="H522" s="36"/>
      <c r="Z522" s="36"/>
    </row>
    <row r="523" ht="15.75" customHeight="1">
      <c r="F523" s="36"/>
      <c r="H523" s="36"/>
      <c r="Z523" s="36"/>
    </row>
    <row r="524" ht="15.75" customHeight="1">
      <c r="F524" s="36"/>
      <c r="H524" s="36"/>
      <c r="Z524" s="36"/>
    </row>
    <row r="525" ht="15.75" customHeight="1">
      <c r="F525" s="36"/>
      <c r="H525" s="36"/>
      <c r="Z525" s="36"/>
    </row>
    <row r="526" ht="15.75" customHeight="1">
      <c r="F526" s="36"/>
      <c r="H526" s="36"/>
      <c r="Z526" s="36"/>
    </row>
    <row r="527" ht="15.75" customHeight="1">
      <c r="F527" s="36"/>
      <c r="H527" s="36"/>
      <c r="Z527" s="36"/>
    </row>
    <row r="528" ht="15.75" customHeight="1">
      <c r="F528" s="36"/>
      <c r="H528" s="36"/>
      <c r="Z528" s="36"/>
    </row>
    <row r="529" ht="15.75" customHeight="1">
      <c r="F529" s="36"/>
      <c r="H529" s="36"/>
      <c r="Z529" s="36"/>
    </row>
    <row r="530" ht="15.75" customHeight="1">
      <c r="F530" s="36"/>
      <c r="H530" s="36"/>
      <c r="Z530" s="36"/>
    </row>
    <row r="531" ht="15.75" customHeight="1">
      <c r="F531" s="36"/>
      <c r="H531" s="36"/>
      <c r="Z531" s="36"/>
    </row>
    <row r="532" ht="15.75" customHeight="1">
      <c r="F532" s="36"/>
      <c r="H532" s="36"/>
      <c r="Z532" s="36"/>
    </row>
    <row r="533" ht="15.75" customHeight="1">
      <c r="F533" s="36"/>
      <c r="H533" s="36"/>
      <c r="Z533" s="36"/>
    </row>
    <row r="534" ht="15.75" customHeight="1">
      <c r="F534" s="36"/>
      <c r="H534" s="36"/>
      <c r="Z534" s="36"/>
    </row>
    <row r="535" ht="15.75" customHeight="1">
      <c r="F535" s="36"/>
      <c r="H535" s="36"/>
      <c r="Z535" s="36"/>
    </row>
    <row r="536" ht="15.75" customHeight="1">
      <c r="F536" s="36"/>
      <c r="H536" s="36"/>
      <c r="Z536" s="36"/>
    </row>
    <row r="537" ht="15.75" customHeight="1">
      <c r="F537" s="36"/>
      <c r="H537" s="36"/>
      <c r="Z537" s="36"/>
    </row>
    <row r="538" ht="15.75" customHeight="1">
      <c r="F538" s="36"/>
      <c r="H538" s="36"/>
      <c r="Z538" s="36"/>
    </row>
    <row r="539" ht="15.75" customHeight="1">
      <c r="F539" s="36"/>
      <c r="H539" s="36"/>
      <c r="Z539" s="36"/>
    </row>
    <row r="540" ht="15.75" customHeight="1">
      <c r="F540" s="36"/>
      <c r="H540" s="36"/>
      <c r="Z540" s="36"/>
    </row>
    <row r="541" ht="15.75" customHeight="1">
      <c r="F541" s="36"/>
      <c r="H541" s="36"/>
      <c r="Z541" s="36"/>
    </row>
    <row r="542" ht="15.75" customHeight="1">
      <c r="F542" s="36"/>
      <c r="H542" s="36"/>
      <c r="Z542" s="36"/>
    </row>
    <row r="543" ht="15.75" customHeight="1">
      <c r="F543" s="36"/>
      <c r="H543" s="36"/>
      <c r="Z543" s="36"/>
    </row>
    <row r="544" ht="15.75" customHeight="1">
      <c r="F544" s="36"/>
      <c r="H544" s="36"/>
      <c r="Z544" s="36"/>
    </row>
    <row r="545" ht="15.75" customHeight="1">
      <c r="F545" s="36"/>
      <c r="H545" s="36"/>
      <c r="Z545" s="36"/>
    </row>
    <row r="546" ht="15.75" customHeight="1">
      <c r="F546" s="36"/>
      <c r="H546" s="36"/>
      <c r="Z546" s="36"/>
    </row>
    <row r="547" ht="15.75" customHeight="1">
      <c r="F547" s="36"/>
      <c r="H547" s="36"/>
      <c r="Z547" s="36"/>
    </row>
    <row r="548" ht="15.75" customHeight="1">
      <c r="F548" s="36"/>
      <c r="H548" s="36"/>
      <c r="Z548" s="36"/>
    </row>
    <row r="549" ht="15.75" customHeight="1">
      <c r="F549" s="36"/>
      <c r="H549" s="36"/>
      <c r="Z549" s="36"/>
    </row>
    <row r="550" ht="15.75" customHeight="1">
      <c r="F550" s="36"/>
      <c r="H550" s="36"/>
      <c r="Z550" s="36"/>
    </row>
    <row r="551" ht="15.75" customHeight="1">
      <c r="F551" s="36"/>
      <c r="H551" s="36"/>
      <c r="Z551" s="36"/>
    </row>
    <row r="552" ht="15.75" customHeight="1">
      <c r="F552" s="36"/>
      <c r="H552" s="36"/>
      <c r="Z552" s="36"/>
    </row>
    <row r="553" ht="15.75" customHeight="1">
      <c r="F553" s="36"/>
      <c r="H553" s="36"/>
      <c r="Z553" s="36"/>
    </row>
    <row r="554" ht="15.75" customHeight="1">
      <c r="F554" s="36"/>
      <c r="H554" s="36"/>
      <c r="Z554" s="36"/>
    </row>
    <row r="555" ht="15.75" customHeight="1">
      <c r="F555" s="36"/>
      <c r="H555" s="36"/>
      <c r="Z555" s="36"/>
    </row>
    <row r="556" ht="15.75" customHeight="1">
      <c r="F556" s="36"/>
      <c r="H556" s="36"/>
      <c r="Z556" s="36"/>
    </row>
    <row r="557" ht="15.75" customHeight="1">
      <c r="F557" s="36"/>
      <c r="H557" s="36"/>
      <c r="Z557" s="36"/>
    </row>
    <row r="558" ht="15.75" customHeight="1">
      <c r="F558" s="36"/>
      <c r="H558" s="36"/>
      <c r="Z558" s="36"/>
    </row>
    <row r="559" ht="15.75" customHeight="1">
      <c r="F559" s="36"/>
      <c r="H559" s="36"/>
      <c r="Z559" s="36"/>
    </row>
    <row r="560" ht="15.75" customHeight="1">
      <c r="F560" s="36"/>
      <c r="H560" s="36"/>
      <c r="Z560" s="36"/>
    </row>
    <row r="561" ht="15.75" customHeight="1">
      <c r="F561" s="36"/>
      <c r="H561" s="36"/>
      <c r="Z561" s="36"/>
    </row>
    <row r="562" ht="15.75" customHeight="1">
      <c r="F562" s="36"/>
      <c r="H562" s="36"/>
      <c r="Z562" s="36"/>
    </row>
    <row r="563" ht="15.75" customHeight="1">
      <c r="F563" s="36"/>
      <c r="H563" s="36"/>
      <c r="Z563" s="36"/>
    </row>
    <row r="564" ht="15.75" customHeight="1">
      <c r="F564" s="36"/>
      <c r="H564" s="36"/>
      <c r="Z564" s="36"/>
    </row>
    <row r="565" ht="15.75" customHeight="1">
      <c r="F565" s="36"/>
      <c r="H565" s="36"/>
      <c r="Z565" s="36"/>
    </row>
    <row r="566" ht="15.75" customHeight="1">
      <c r="F566" s="36"/>
      <c r="H566" s="36"/>
      <c r="Z566" s="36"/>
    </row>
    <row r="567" ht="15.75" customHeight="1">
      <c r="F567" s="36"/>
      <c r="H567" s="36"/>
      <c r="Z567" s="36"/>
    </row>
    <row r="568" ht="15.75" customHeight="1">
      <c r="F568" s="36"/>
      <c r="H568" s="36"/>
      <c r="Z568" s="36"/>
    </row>
    <row r="569" ht="15.75" customHeight="1">
      <c r="F569" s="36"/>
      <c r="H569" s="36"/>
      <c r="Z569" s="36"/>
    </row>
    <row r="570" ht="15.75" customHeight="1">
      <c r="F570" s="36"/>
      <c r="H570" s="36"/>
      <c r="Z570" s="36"/>
    </row>
    <row r="571" ht="15.75" customHeight="1">
      <c r="F571" s="36"/>
      <c r="H571" s="36"/>
      <c r="Z571" s="36"/>
    </row>
    <row r="572" ht="15.75" customHeight="1">
      <c r="F572" s="36"/>
      <c r="H572" s="36"/>
      <c r="Z572" s="36"/>
    </row>
    <row r="573" ht="15.75" customHeight="1">
      <c r="F573" s="36"/>
      <c r="H573" s="36"/>
      <c r="Z573" s="36"/>
    </row>
    <row r="574" ht="15.75" customHeight="1">
      <c r="F574" s="36"/>
      <c r="H574" s="36"/>
      <c r="Z574" s="36"/>
    </row>
    <row r="575" ht="15.75" customHeight="1">
      <c r="F575" s="36"/>
      <c r="H575" s="36"/>
      <c r="Z575" s="36"/>
    </row>
    <row r="576" ht="15.75" customHeight="1">
      <c r="F576" s="36"/>
      <c r="H576" s="36"/>
      <c r="Z576" s="36"/>
    </row>
    <row r="577" ht="15.75" customHeight="1">
      <c r="F577" s="36"/>
      <c r="H577" s="36"/>
      <c r="Z577" s="36"/>
    </row>
    <row r="578" ht="15.75" customHeight="1">
      <c r="F578" s="36"/>
      <c r="H578" s="36"/>
      <c r="Z578" s="36"/>
    </row>
    <row r="579" ht="15.75" customHeight="1">
      <c r="F579" s="36"/>
      <c r="H579" s="36"/>
      <c r="Z579" s="36"/>
    </row>
    <row r="580" ht="15.75" customHeight="1">
      <c r="F580" s="36"/>
      <c r="H580" s="36"/>
      <c r="Z580" s="36"/>
    </row>
    <row r="581" ht="15.75" customHeight="1">
      <c r="F581" s="36"/>
      <c r="H581" s="36"/>
      <c r="Z581" s="36"/>
    </row>
    <row r="582" ht="15.75" customHeight="1">
      <c r="F582" s="36"/>
      <c r="H582" s="36"/>
      <c r="Z582" s="36"/>
    </row>
    <row r="583" ht="15.75" customHeight="1">
      <c r="F583" s="36"/>
      <c r="H583" s="36"/>
      <c r="Z583" s="36"/>
    </row>
    <row r="584" ht="15.75" customHeight="1">
      <c r="F584" s="36"/>
      <c r="H584" s="36"/>
      <c r="Z584" s="36"/>
    </row>
    <row r="585" ht="15.75" customHeight="1">
      <c r="F585" s="36"/>
      <c r="H585" s="36"/>
      <c r="Z585" s="36"/>
    </row>
    <row r="586" ht="15.75" customHeight="1">
      <c r="F586" s="36"/>
      <c r="H586" s="36"/>
      <c r="Z586" s="36"/>
    </row>
    <row r="587" ht="15.75" customHeight="1">
      <c r="F587" s="36"/>
      <c r="H587" s="36"/>
      <c r="Z587" s="36"/>
    </row>
    <row r="588" ht="15.75" customHeight="1">
      <c r="F588" s="36"/>
      <c r="H588" s="36"/>
      <c r="Z588" s="36"/>
    </row>
    <row r="589" ht="15.75" customHeight="1">
      <c r="F589" s="36"/>
      <c r="H589" s="36"/>
      <c r="Z589" s="36"/>
    </row>
    <row r="590" ht="15.75" customHeight="1">
      <c r="F590" s="36"/>
      <c r="H590" s="36"/>
      <c r="Z590" s="36"/>
    </row>
    <row r="591" ht="15.75" customHeight="1">
      <c r="F591" s="36"/>
      <c r="H591" s="36"/>
      <c r="Z591" s="36"/>
    </row>
    <row r="592" ht="15.75" customHeight="1">
      <c r="F592" s="36"/>
      <c r="H592" s="36"/>
      <c r="Z592" s="36"/>
    </row>
    <row r="593" ht="15.75" customHeight="1">
      <c r="F593" s="36"/>
      <c r="H593" s="36"/>
      <c r="Z593" s="36"/>
    </row>
    <row r="594" ht="15.75" customHeight="1">
      <c r="F594" s="36"/>
      <c r="H594" s="36"/>
      <c r="Z594" s="36"/>
    </row>
    <row r="595" ht="15.75" customHeight="1">
      <c r="F595" s="36"/>
      <c r="H595" s="36"/>
      <c r="Z595" s="36"/>
    </row>
    <row r="596" ht="15.75" customHeight="1">
      <c r="F596" s="36"/>
      <c r="H596" s="36"/>
      <c r="Z596" s="36"/>
    </row>
    <row r="597" ht="15.75" customHeight="1">
      <c r="F597" s="36"/>
      <c r="H597" s="36"/>
      <c r="Z597" s="36"/>
    </row>
    <row r="598" ht="15.75" customHeight="1">
      <c r="F598" s="36"/>
      <c r="H598" s="36"/>
      <c r="Z598" s="36"/>
    </row>
    <row r="599" ht="15.75" customHeight="1">
      <c r="F599" s="36"/>
      <c r="H599" s="36"/>
      <c r="Z599" s="36"/>
    </row>
    <row r="600" ht="15.75" customHeight="1">
      <c r="F600" s="36"/>
      <c r="H600" s="36"/>
      <c r="Z600" s="36"/>
    </row>
    <row r="601" ht="15.75" customHeight="1">
      <c r="F601" s="36"/>
      <c r="H601" s="36"/>
      <c r="Z601" s="36"/>
    </row>
    <row r="602" ht="15.75" customHeight="1">
      <c r="F602" s="36"/>
      <c r="H602" s="36"/>
      <c r="Z602" s="36"/>
    </row>
    <row r="603" ht="15.75" customHeight="1">
      <c r="F603" s="36"/>
      <c r="H603" s="36"/>
      <c r="Z603" s="36"/>
    </row>
    <row r="604" ht="15.75" customHeight="1">
      <c r="F604" s="36"/>
      <c r="H604" s="36"/>
      <c r="Z604" s="36"/>
    </row>
    <row r="605" ht="15.75" customHeight="1">
      <c r="F605" s="36"/>
      <c r="H605" s="36"/>
      <c r="Z605" s="36"/>
    </row>
    <row r="606" ht="15.75" customHeight="1">
      <c r="F606" s="36"/>
      <c r="H606" s="36"/>
      <c r="Z606" s="36"/>
    </row>
    <row r="607" ht="15.75" customHeight="1">
      <c r="F607" s="36"/>
      <c r="H607" s="36"/>
      <c r="Z607" s="36"/>
    </row>
    <row r="608" ht="15.75" customHeight="1">
      <c r="F608" s="36"/>
      <c r="H608" s="36"/>
      <c r="Z608" s="36"/>
    </row>
    <row r="609" ht="15.75" customHeight="1">
      <c r="F609" s="36"/>
      <c r="H609" s="36"/>
      <c r="Z609" s="36"/>
    </row>
    <row r="610" ht="15.75" customHeight="1">
      <c r="F610" s="36"/>
      <c r="H610" s="36"/>
      <c r="Z610" s="36"/>
    </row>
    <row r="611" ht="15.75" customHeight="1">
      <c r="F611" s="36"/>
      <c r="H611" s="36"/>
      <c r="Z611" s="36"/>
    </row>
    <row r="612" ht="15.75" customHeight="1">
      <c r="F612" s="36"/>
      <c r="H612" s="36"/>
      <c r="Z612" s="36"/>
    </row>
    <row r="613" ht="15.75" customHeight="1">
      <c r="F613" s="36"/>
      <c r="H613" s="36"/>
      <c r="Z613" s="36"/>
    </row>
    <row r="614" ht="15.75" customHeight="1">
      <c r="F614" s="36"/>
      <c r="H614" s="36"/>
      <c r="Z614" s="36"/>
    </row>
    <row r="615" ht="15.75" customHeight="1">
      <c r="F615" s="36"/>
      <c r="H615" s="36"/>
      <c r="Z615" s="36"/>
    </row>
    <row r="616" ht="15.75" customHeight="1">
      <c r="F616" s="36"/>
      <c r="H616" s="36"/>
      <c r="Z616" s="36"/>
    </row>
    <row r="617" ht="15.75" customHeight="1">
      <c r="F617" s="36"/>
      <c r="H617" s="36"/>
      <c r="Z617" s="36"/>
    </row>
    <row r="618" ht="15.75" customHeight="1">
      <c r="F618" s="36"/>
      <c r="H618" s="36"/>
      <c r="Z618" s="36"/>
    </row>
    <row r="619" ht="15.75" customHeight="1">
      <c r="F619" s="36"/>
      <c r="H619" s="36"/>
      <c r="Z619" s="36"/>
    </row>
    <row r="620" ht="15.75" customHeight="1">
      <c r="F620" s="36"/>
      <c r="H620" s="36"/>
      <c r="Z620" s="36"/>
    </row>
    <row r="621" ht="15.75" customHeight="1">
      <c r="F621" s="36"/>
      <c r="H621" s="36"/>
      <c r="Z621" s="36"/>
    </row>
    <row r="622" ht="15.75" customHeight="1">
      <c r="F622" s="36"/>
      <c r="H622" s="36"/>
      <c r="Z622" s="36"/>
    </row>
    <row r="623" ht="15.75" customHeight="1">
      <c r="F623" s="36"/>
      <c r="H623" s="36"/>
      <c r="Z623" s="36"/>
    </row>
    <row r="624" ht="15.75" customHeight="1">
      <c r="F624" s="36"/>
      <c r="H624" s="36"/>
      <c r="Z624" s="36"/>
    </row>
    <row r="625" ht="15.75" customHeight="1">
      <c r="F625" s="36"/>
      <c r="H625" s="36"/>
      <c r="Z625" s="36"/>
    </row>
    <row r="626" ht="15.75" customHeight="1">
      <c r="F626" s="36"/>
      <c r="H626" s="36"/>
      <c r="Z626" s="36"/>
    </row>
    <row r="627" ht="15.75" customHeight="1">
      <c r="F627" s="36"/>
      <c r="H627" s="36"/>
      <c r="Z627" s="36"/>
    </row>
    <row r="628" ht="15.75" customHeight="1">
      <c r="F628" s="36"/>
      <c r="H628" s="36"/>
      <c r="Z628" s="36"/>
    </row>
    <row r="629" ht="15.75" customHeight="1">
      <c r="F629" s="36"/>
      <c r="H629" s="36"/>
      <c r="Z629" s="36"/>
    </row>
    <row r="630" ht="15.75" customHeight="1">
      <c r="F630" s="36"/>
      <c r="H630" s="36"/>
      <c r="Z630" s="36"/>
    </row>
    <row r="631" ht="15.75" customHeight="1">
      <c r="F631" s="36"/>
      <c r="H631" s="36"/>
      <c r="Z631" s="36"/>
    </row>
    <row r="632" ht="15.75" customHeight="1">
      <c r="F632" s="36"/>
      <c r="H632" s="36"/>
      <c r="Z632" s="36"/>
    </row>
    <row r="633" ht="15.75" customHeight="1">
      <c r="F633" s="36"/>
      <c r="H633" s="36"/>
      <c r="Z633" s="36"/>
    </row>
    <row r="634" ht="15.75" customHeight="1">
      <c r="F634" s="36"/>
      <c r="H634" s="36"/>
      <c r="Z634" s="36"/>
    </row>
    <row r="635" ht="15.75" customHeight="1">
      <c r="F635" s="36"/>
      <c r="H635" s="36"/>
      <c r="Z635" s="36"/>
    </row>
    <row r="636" ht="15.75" customHeight="1">
      <c r="F636" s="36"/>
      <c r="H636" s="36"/>
      <c r="Z636" s="36"/>
    </row>
    <row r="637" ht="15.75" customHeight="1">
      <c r="F637" s="36"/>
      <c r="H637" s="36"/>
      <c r="Z637" s="36"/>
    </row>
    <row r="638" ht="15.75" customHeight="1">
      <c r="F638" s="36"/>
      <c r="H638" s="36"/>
      <c r="Z638" s="36"/>
    </row>
    <row r="639" ht="15.75" customHeight="1">
      <c r="F639" s="36"/>
      <c r="H639" s="36"/>
      <c r="Z639" s="36"/>
    </row>
    <row r="640" ht="15.75" customHeight="1">
      <c r="F640" s="36"/>
      <c r="H640" s="36"/>
      <c r="Z640" s="36"/>
    </row>
    <row r="641" ht="15.75" customHeight="1">
      <c r="F641" s="36"/>
      <c r="H641" s="36"/>
      <c r="Z641" s="36"/>
    </row>
    <row r="642" ht="15.75" customHeight="1">
      <c r="F642" s="36"/>
      <c r="H642" s="36"/>
      <c r="Z642" s="36"/>
    </row>
    <row r="643" ht="15.75" customHeight="1">
      <c r="F643" s="36"/>
      <c r="H643" s="36"/>
      <c r="Z643" s="36"/>
    </row>
    <row r="644" ht="15.75" customHeight="1">
      <c r="F644" s="36"/>
      <c r="H644" s="36"/>
      <c r="Z644" s="36"/>
    </row>
    <row r="645" ht="15.75" customHeight="1">
      <c r="F645" s="36"/>
      <c r="H645" s="36"/>
      <c r="Z645" s="36"/>
    </row>
    <row r="646" ht="15.75" customHeight="1">
      <c r="F646" s="36"/>
      <c r="H646" s="36"/>
      <c r="Z646" s="36"/>
    </row>
    <row r="647" ht="15.75" customHeight="1">
      <c r="F647" s="36"/>
      <c r="H647" s="36"/>
      <c r="Z647" s="36"/>
    </row>
    <row r="648" ht="15.75" customHeight="1">
      <c r="F648" s="36"/>
      <c r="H648" s="36"/>
      <c r="Z648" s="36"/>
    </row>
    <row r="649" ht="15.75" customHeight="1">
      <c r="F649" s="36"/>
      <c r="H649" s="36"/>
      <c r="Z649" s="36"/>
    </row>
    <row r="650" ht="15.75" customHeight="1">
      <c r="F650" s="36"/>
      <c r="H650" s="36"/>
      <c r="Z650" s="36"/>
    </row>
    <row r="651" ht="15.75" customHeight="1">
      <c r="F651" s="36"/>
      <c r="H651" s="36"/>
      <c r="Z651" s="36"/>
    </row>
    <row r="652" ht="15.75" customHeight="1">
      <c r="F652" s="36"/>
      <c r="H652" s="36"/>
      <c r="Z652" s="36"/>
    </row>
    <row r="653" ht="15.75" customHeight="1">
      <c r="F653" s="36"/>
      <c r="H653" s="36"/>
      <c r="Z653" s="36"/>
    </row>
    <row r="654" ht="15.75" customHeight="1">
      <c r="F654" s="36"/>
      <c r="H654" s="36"/>
      <c r="Z654" s="36"/>
    </row>
    <row r="655" ht="15.75" customHeight="1">
      <c r="F655" s="36"/>
      <c r="H655" s="36"/>
      <c r="Z655" s="36"/>
    </row>
    <row r="656" ht="15.75" customHeight="1">
      <c r="F656" s="36"/>
      <c r="H656" s="36"/>
      <c r="Z656" s="36"/>
    </row>
    <row r="657" ht="15.75" customHeight="1">
      <c r="F657" s="36"/>
      <c r="H657" s="36"/>
      <c r="Z657" s="36"/>
    </row>
    <row r="658" ht="15.75" customHeight="1">
      <c r="F658" s="36"/>
      <c r="H658" s="36"/>
      <c r="Z658" s="36"/>
    </row>
    <row r="659" ht="15.75" customHeight="1">
      <c r="F659" s="36"/>
      <c r="H659" s="36"/>
      <c r="Z659" s="36"/>
    </row>
    <row r="660" ht="15.75" customHeight="1">
      <c r="F660" s="36"/>
      <c r="H660" s="36"/>
      <c r="Z660" s="36"/>
    </row>
    <row r="661" ht="15.75" customHeight="1">
      <c r="F661" s="36"/>
      <c r="H661" s="36"/>
      <c r="Z661" s="36"/>
    </row>
    <row r="662" ht="15.75" customHeight="1">
      <c r="F662" s="36"/>
      <c r="H662" s="36"/>
      <c r="Z662" s="36"/>
    </row>
    <row r="663" ht="15.75" customHeight="1">
      <c r="F663" s="36"/>
      <c r="H663" s="36"/>
      <c r="Z663" s="36"/>
    </row>
    <row r="664" ht="15.75" customHeight="1">
      <c r="F664" s="36"/>
      <c r="H664" s="36"/>
      <c r="Z664" s="36"/>
    </row>
    <row r="665" ht="15.75" customHeight="1">
      <c r="F665" s="36"/>
      <c r="H665" s="36"/>
      <c r="Z665" s="36"/>
    </row>
    <row r="666" ht="15.75" customHeight="1">
      <c r="F666" s="36"/>
      <c r="H666" s="36"/>
      <c r="Z666" s="36"/>
    </row>
    <row r="667" ht="15.75" customHeight="1">
      <c r="F667" s="36"/>
      <c r="H667" s="36"/>
      <c r="Z667" s="36"/>
    </row>
    <row r="668" ht="15.75" customHeight="1">
      <c r="F668" s="36"/>
      <c r="H668" s="36"/>
      <c r="Z668" s="36"/>
    </row>
    <row r="669" ht="15.75" customHeight="1">
      <c r="F669" s="36"/>
      <c r="H669" s="36"/>
      <c r="Z669" s="36"/>
    </row>
    <row r="670" ht="15.75" customHeight="1">
      <c r="F670" s="36"/>
      <c r="H670" s="36"/>
      <c r="Z670" s="36"/>
    </row>
    <row r="671" ht="15.75" customHeight="1">
      <c r="F671" s="36"/>
      <c r="H671" s="36"/>
      <c r="Z671" s="36"/>
    </row>
    <row r="672" ht="15.75" customHeight="1">
      <c r="F672" s="36"/>
      <c r="H672" s="36"/>
      <c r="Z672" s="36"/>
    </row>
    <row r="673" ht="15.75" customHeight="1">
      <c r="F673" s="36"/>
      <c r="H673" s="36"/>
      <c r="Z673" s="36"/>
    </row>
    <row r="674" ht="15.75" customHeight="1">
      <c r="F674" s="36"/>
      <c r="H674" s="36"/>
      <c r="Z674" s="36"/>
    </row>
    <row r="675" ht="15.75" customHeight="1">
      <c r="F675" s="36"/>
      <c r="H675" s="36"/>
      <c r="Z675" s="36"/>
    </row>
    <row r="676" ht="15.75" customHeight="1">
      <c r="F676" s="36"/>
      <c r="H676" s="36"/>
      <c r="Z676" s="36"/>
    </row>
    <row r="677" ht="15.75" customHeight="1">
      <c r="F677" s="36"/>
      <c r="H677" s="36"/>
      <c r="Z677" s="36"/>
    </row>
    <row r="678" ht="15.75" customHeight="1">
      <c r="F678" s="36"/>
      <c r="H678" s="36"/>
      <c r="Z678" s="36"/>
    </row>
    <row r="679" ht="15.75" customHeight="1">
      <c r="F679" s="36"/>
      <c r="H679" s="36"/>
      <c r="Z679" s="36"/>
    </row>
    <row r="680" ht="15.75" customHeight="1">
      <c r="F680" s="36"/>
      <c r="H680" s="36"/>
      <c r="Z680" s="36"/>
    </row>
    <row r="681" ht="15.75" customHeight="1">
      <c r="F681" s="36"/>
      <c r="H681" s="36"/>
      <c r="Z681" s="36"/>
    </row>
    <row r="682" ht="15.75" customHeight="1">
      <c r="F682" s="36"/>
      <c r="H682" s="36"/>
      <c r="Z682" s="36"/>
    </row>
    <row r="683" ht="15.75" customHeight="1">
      <c r="F683" s="36"/>
      <c r="H683" s="36"/>
      <c r="Z683" s="36"/>
    </row>
    <row r="684" ht="15.75" customHeight="1">
      <c r="F684" s="36"/>
      <c r="H684" s="36"/>
      <c r="Z684" s="36"/>
    </row>
    <row r="685" ht="15.75" customHeight="1">
      <c r="F685" s="36"/>
      <c r="H685" s="36"/>
      <c r="Z685" s="36"/>
    </row>
    <row r="686" ht="15.75" customHeight="1">
      <c r="F686" s="36"/>
      <c r="H686" s="36"/>
      <c r="Z686" s="36"/>
    </row>
    <row r="687" ht="15.75" customHeight="1">
      <c r="F687" s="36"/>
      <c r="H687" s="36"/>
      <c r="Z687" s="36"/>
    </row>
    <row r="688" ht="15.75" customHeight="1">
      <c r="F688" s="36"/>
      <c r="H688" s="36"/>
      <c r="Z688" s="36"/>
    </row>
    <row r="689" ht="15.75" customHeight="1">
      <c r="F689" s="36"/>
      <c r="H689" s="36"/>
      <c r="Z689" s="36"/>
    </row>
    <row r="690" ht="15.75" customHeight="1">
      <c r="F690" s="36"/>
      <c r="H690" s="36"/>
      <c r="Z690" s="36"/>
    </row>
    <row r="691" ht="15.75" customHeight="1">
      <c r="F691" s="36"/>
      <c r="H691" s="36"/>
      <c r="Z691" s="36"/>
    </row>
    <row r="692" ht="15.75" customHeight="1">
      <c r="F692" s="36"/>
      <c r="H692" s="36"/>
      <c r="Z692" s="36"/>
    </row>
    <row r="693" ht="15.75" customHeight="1">
      <c r="F693" s="36"/>
      <c r="H693" s="36"/>
      <c r="Z693" s="36"/>
    </row>
    <row r="694" ht="15.75" customHeight="1">
      <c r="F694" s="36"/>
      <c r="H694" s="36"/>
      <c r="Z694" s="36"/>
    </row>
    <row r="695" ht="15.75" customHeight="1">
      <c r="F695" s="36"/>
      <c r="H695" s="36"/>
      <c r="Z695" s="36"/>
    </row>
    <row r="696" ht="15.75" customHeight="1">
      <c r="F696" s="36"/>
      <c r="H696" s="36"/>
      <c r="Z696" s="36"/>
    </row>
    <row r="697" ht="15.75" customHeight="1">
      <c r="F697" s="36"/>
      <c r="H697" s="36"/>
      <c r="Z697" s="36"/>
    </row>
    <row r="698" ht="15.75" customHeight="1">
      <c r="F698" s="36"/>
      <c r="H698" s="36"/>
      <c r="Z698" s="36"/>
    </row>
    <row r="699" ht="15.75" customHeight="1">
      <c r="F699" s="36"/>
      <c r="H699" s="36"/>
      <c r="Z699" s="36"/>
    </row>
    <row r="700" ht="15.75" customHeight="1">
      <c r="F700" s="36"/>
      <c r="H700" s="36"/>
      <c r="Z700" s="36"/>
    </row>
    <row r="701" ht="15.75" customHeight="1">
      <c r="F701" s="36"/>
      <c r="H701" s="36"/>
      <c r="Z701" s="36"/>
    </row>
    <row r="702" ht="15.75" customHeight="1">
      <c r="F702" s="36"/>
      <c r="H702" s="36"/>
      <c r="Z702" s="36"/>
    </row>
    <row r="703" ht="15.75" customHeight="1">
      <c r="F703" s="36"/>
      <c r="H703" s="36"/>
      <c r="Z703" s="36"/>
    </row>
    <row r="704" ht="15.75" customHeight="1">
      <c r="F704" s="36"/>
      <c r="H704" s="36"/>
      <c r="Z704" s="36"/>
    </row>
    <row r="705" ht="15.75" customHeight="1">
      <c r="F705" s="36"/>
      <c r="H705" s="36"/>
      <c r="Z705" s="36"/>
    </row>
    <row r="706" ht="15.75" customHeight="1">
      <c r="F706" s="36"/>
      <c r="H706" s="36"/>
      <c r="Z706" s="36"/>
    </row>
    <row r="707" ht="15.75" customHeight="1">
      <c r="F707" s="36"/>
      <c r="H707" s="36"/>
      <c r="Z707" s="36"/>
    </row>
    <row r="708" ht="15.75" customHeight="1">
      <c r="F708" s="36"/>
      <c r="H708" s="36"/>
      <c r="Z708" s="36"/>
    </row>
    <row r="709" ht="15.75" customHeight="1">
      <c r="F709" s="36"/>
      <c r="H709" s="36"/>
      <c r="Z709" s="36"/>
    </row>
    <row r="710" ht="15.75" customHeight="1">
      <c r="F710" s="36"/>
      <c r="H710" s="36"/>
      <c r="Z710" s="36"/>
    </row>
    <row r="711" ht="15.75" customHeight="1">
      <c r="F711" s="36"/>
      <c r="H711" s="36"/>
      <c r="Z711" s="36"/>
    </row>
    <row r="712" ht="15.75" customHeight="1">
      <c r="F712" s="36"/>
      <c r="H712" s="36"/>
      <c r="Z712" s="36"/>
    </row>
    <row r="713" ht="15.75" customHeight="1">
      <c r="F713" s="36"/>
      <c r="H713" s="36"/>
      <c r="Z713" s="36"/>
    </row>
    <row r="714" ht="15.75" customHeight="1">
      <c r="F714" s="36"/>
      <c r="H714" s="36"/>
      <c r="Z714" s="36"/>
    </row>
    <row r="715" ht="15.75" customHeight="1">
      <c r="F715" s="36"/>
      <c r="H715" s="36"/>
      <c r="Z715" s="36"/>
    </row>
    <row r="716" ht="15.75" customHeight="1">
      <c r="F716" s="36"/>
      <c r="H716" s="36"/>
      <c r="Z716" s="36"/>
    </row>
    <row r="717" ht="15.75" customHeight="1">
      <c r="F717" s="36"/>
      <c r="H717" s="36"/>
      <c r="Z717" s="36"/>
    </row>
    <row r="718" ht="15.75" customHeight="1">
      <c r="F718" s="36"/>
      <c r="H718" s="36"/>
      <c r="Z718" s="36"/>
    </row>
    <row r="719" ht="15.75" customHeight="1">
      <c r="F719" s="36"/>
      <c r="H719" s="36"/>
      <c r="Z719" s="36"/>
    </row>
    <row r="720" ht="15.75" customHeight="1">
      <c r="F720" s="36"/>
      <c r="H720" s="36"/>
      <c r="Z720" s="36"/>
    </row>
    <row r="721" ht="15.75" customHeight="1">
      <c r="F721" s="36"/>
      <c r="H721" s="36"/>
      <c r="Z721" s="36"/>
    </row>
    <row r="722" ht="15.75" customHeight="1">
      <c r="F722" s="36"/>
      <c r="H722" s="36"/>
      <c r="Z722" s="36"/>
    </row>
    <row r="723" ht="15.75" customHeight="1">
      <c r="F723" s="36"/>
      <c r="H723" s="36"/>
      <c r="Z723" s="36"/>
    </row>
    <row r="724" ht="15.75" customHeight="1">
      <c r="F724" s="36"/>
      <c r="H724" s="36"/>
      <c r="Z724" s="36"/>
    </row>
    <row r="725" ht="15.75" customHeight="1">
      <c r="F725" s="36"/>
      <c r="H725" s="36"/>
      <c r="Z725" s="36"/>
    </row>
    <row r="726" ht="15.75" customHeight="1">
      <c r="F726" s="36"/>
      <c r="H726" s="36"/>
      <c r="Z726" s="36"/>
    </row>
    <row r="727" ht="15.75" customHeight="1">
      <c r="F727" s="36"/>
      <c r="H727" s="36"/>
      <c r="Z727" s="36"/>
    </row>
    <row r="728" ht="15.75" customHeight="1">
      <c r="F728" s="36"/>
      <c r="H728" s="36"/>
      <c r="Z728" s="36"/>
    </row>
    <row r="729" ht="15.75" customHeight="1">
      <c r="F729" s="36"/>
      <c r="H729" s="36"/>
      <c r="Z729" s="36"/>
    </row>
    <row r="730" ht="15.75" customHeight="1">
      <c r="F730" s="36"/>
      <c r="H730" s="36"/>
      <c r="Z730" s="36"/>
    </row>
    <row r="731" ht="15.75" customHeight="1">
      <c r="F731" s="36"/>
      <c r="H731" s="36"/>
      <c r="Z731" s="36"/>
    </row>
    <row r="732" ht="15.75" customHeight="1">
      <c r="F732" s="36"/>
      <c r="H732" s="36"/>
      <c r="Z732" s="36"/>
    </row>
    <row r="733" ht="15.75" customHeight="1">
      <c r="F733" s="36"/>
      <c r="H733" s="36"/>
      <c r="Z733" s="36"/>
    </row>
    <row r="734" ht="15.75" customHeight="1">
      <c r="F734" s="36"/>
      <c r="H734" s="36"/>
      <c r="Z734" s="36"/>
    </row>
    <row r="735" ht="15.75" customHeight="1">
      <c r="F735" s="36"/>
      <c r="H735" s="36"/>
      <c r="Z735" s="36"/>
    </row>
    <row r="736" ht="15.75" customHeight="1">
      <c r="F736" s="36"/>
      <c r="H736" s="36"/>
      <c r="Z736" s="36"/>
    </row>
    <row r="737" ht="15.75" customHeight="1">
      <c r="F737" s="36"/>
      <c r="H737" s="36"/>
      <c r="Z737" s="36"/>
    </row>
    <row r="738" ht="15.75" customHeight="1">
      <c r="F738" s="36"/>
      <c r="H738" s="36"/>
      <c r="Z738" s="36"/>
    </row>
    <row r="739" ht="15.75" customHeight="1">
      <c r="F739" s="36"/>
      <c r="H739" s="36"/>
      <c r="Z739" s="36"/>
    </row>
    <row r="740" ht="15.75" customHeight="1">
      <c r="F740" s="36"/>
      <c r="H740" s="36"/>
      <c r="Z740" s="36"/>
    </row>
    <row r="741" ht="15.75" customHeight="1">
      <c r="F741" s="36"/>
      <c r="H741" s="36"/>
      <c r="Z741" s="36"/>
    </row>
    <row r="742" ht="15.75" customHeight="1">
      <c r="F742" s="36"/>
      <c r="H742" s="36"/>
      <c r="Z742" s="36"/>
    </row>
    <row r="743" ht="15.75" customHeight="1">
      <c r="F743" s="36"/>
      <c r="H743" s="36"/>
      <c r="Z743" s="36"/>
    </row>
    <row r="744" ht="15.75" customHeight="1">
      <c r="F744" s="36"/>
      <c r="H744" s="36"/>
      <c r="Z744" s="36"/>
    </row>
    <row r="745" ht="15.75" customHeight="1">
      <c r="F745" s="36"/>
      <c r="H745" s="36"/>
      <c r="Z745" s="36"/>
    </row>
    <row r="746" ht="15.75" customHeight="1">
      <c r="F746" s="36"/>
      <c r="H746" s="36"/>
      <c r="Z746" s="36"/>
    </row>
    <row r="747" ht="15.75" customHeight="1">
      <c r="F747" s="36"/>
      <c r="H747" s="36"/>
      <c r="Z747" s="36"/>
    </row>
    <row r="748" ht="15.75" customHeight="1">
      <c r="F748" s="36"/>
      <c r="H748" s="36"/>
      <c r="Z748" s="36"/>
    </row>
    <row r="749" ht="15.75" customHeight="1">
      <c r="F749" s="36"/>
      <c r="H749" s="36"/>
      <c r="Z749" s="36"/>
    </row>
    <row r="750" ht="15.75" customHeight="1">
      <c r="F750" s="36"/>
      <c r="H750" s="36"/>
      <c r="Z750" s="36"/>
    </row>
    <row r="751" ht="15.75" customHeight="1">
      <c r="F751" s="36"/>
      <c r="H751" s="36"/>
      <c r="Z751" s="36"/>
    </row>
    <row r="752" ht="15.75" customHeight="1">
      <c r="F752" s="36"/>
      <c r="H752" s="36"/>
      <c r="Z752" s="36"/>
    </row>
    <row r="753" ht="15.75" customHeight="1">
      <c r="F753" s="36"/>
      <c r="H753" s="36"/>
      <c r="Z753" s="36"/>
    </row>
    <row r="754" ht="15.75" customHeight="1">
      <c r="F754" s="36"/>
      <c r="H754" s="36"/>
      <c r="Z754" s="36"/>
    </row>
    <row r="755" ht="15.75" customHeight="1">
      <c r="F755" s="36"/>
      <c r="H755" s="36"/>
      <c r="Z755" s="36"/>
    </row>
    <row r="756" ht="15.75" customHeight="1">
      <c r="F756" s="36"/>
      <c r="H756" s="36"/>
      <c r="Z756" s="36"/>
    </row>
    <row r="757" ht="15.75" customHeight="1">
      <c r="F757" s="36"/>
      <c r="H757" s="36"/>
      <c r="Z757" s="36"/>
    </row>
    <row r="758" ht="15.75" customHeight="1">
      <c r="F758" s="36"/>
      <c r="H758" s="36"/>
      <c r="Z758" s="36"/>
    </row>
    <row r="759" ht="15.75" customHeight="1">
      <c r="F759" s="36"/>
      <c r="H759" s="36"/>
      <c r="Z759" s="36"/>
    </row>
    <row r="760" ht="15.75" customHeight="1">
      <c r="F760" s="36"/>
      <c r="H760" s="36"/>
      <c r="Z760" s="36"/>
    </row>
    <row r="761" ht="15.75" customHeight="1">
      <c r="F761" s="36"/>
      <c r="H761" s="36"/>
      <c r="Z761" s="36"/>
    </row>
    <row r="762" ht="15.75" customHeight="1">
      <c r="F762" s="36"/>
      <c r="H762" s="36"/>
      <c r="Z762" s="36"/>
    </row>
    <row r="763" ht="15.75" customHeight="1">
      <c r="F763" s="36"/>
      <c r="H763" s="36"/>
      <c r="Z763" s="36"/>
    </row>
    <row r="764" ht="15.75" customHeight="1">
      <c r="F764" s="36"/>
      <c r="H764" s="36"/>
      <c r="Z764" s="36"/>
    </row>
    <row r="765" ht="15.75" customHeight="1">
      <c r="F765" s="36"/>
      <c r="H765" s="36"/>
      <c r="Z765" s="36"/>
    </row>
    <row r="766" ht="15.75" customHeight="1">
      <c r="F766" s="36"/>
      <c r="H766" s="36"/>
      <c r="Z766" s="36"/>
    </row>
    <row r="767" ht="15.75" customHeight="1">
      <c r="F767" s="36"/>
      <c r="H767" s="36"/>
      <c r="Z767" s="36"/>
    </row>
    <row r="768" ht="15.75" customHeight="1">
      <c r="F768" s="36"/>
      <c r="H768" s="36"/>
      <c r="Z768" s="36"/>
    </row>
    <row r="769" ht="15.75" customHeight="1">
      <c r="F769" s="36"/>
      <c r="H769" s="36"/>
      <c r="Z769" s="36"/>
    </row>
    <row r="770" ht="15.75" customHeight="1">
      <c r="F770" s="36"/>
      <c r="H770" s="36"/>
      <c r="Z770" s="36"/>
    </row>
    <row r="771" ht="15.75" customHeight="1">
      <c r="F771" s="36"/>
      <c r="H771" s="36"/>
      <c r="Z771" s="36"/>
    </row>
    <row r="772" ht="15.75" customHeight="1">
      <c r="F772" s="36"/>
      <c r="H772" s="36"/>
      <c r="Z772" s="36"/>
    </row>
    <row r="773" ht="15.75" customHeight="1">
      <c r="F773" s="36"/>
      <c r="H773" s="36"/>
      <c r="Z773" s="36"/>
    </row>
    <row r="774" ht="15.75" customHeight="1">
      <c r="F774" s="36"/>
      <c r="H774" s="36"/>
      <c r="Z774" s="36"/>
    </row>
    <row r="775" ht="15.75" customHeight="1">
      <c r="F775" s="36"/>
      <c r="H775" s="36"/>
      <c r="Z775" s="36"/>
    </row>
    <row r="776" ht="15.75" customHeight="1">
      <c r="F776" s="36"/>
      <c r="H776" s="36"/>
      <c r="Z776" s="36"/>
    </row>
    <row r="777" ht="15.75" customHeight="1">
      <c r="F777" s="36"/>
      <c r="H777" s="36"/>
      <c r="Z777" s="36"/>
    </row>
    <row r="778" ht="15.75" customHeight="1">
      <c r="F778" s="36"/>
      <c r="H778" s="36"/>
      <c r="Z778" s="36"/>
    </row>
    <row r="779" ht="15.75" customHeight="1">
      <c r="F779" s="36"/>
      <c r="H779" s="36"/>
      <c r="Z779" s="36"/>
    </row>
    <row r="780" ht="15.75" customHeight="1">
      <c r="F780" s="36"/>
      <c r="H780" s="36"/>
      <c r="Z780" s="36"/>
    </row>
    <row r="781" ht="15.75" customHeight="1">
      <c r="F781" s="36"/>
      <c r="H781" s="36"/>
      <c r="Z781" s="36"/>
    </row>
    <row r="782" ht="15.75" customHeight="1">
      <c r="F782" s="36"/>
      <c r="H782" s="36"/>
      <c r="Z782" s="36"/>
    </row>
    <row r="783" ht="15.75" customHeight="1">
      <c r="F783" s="36"/>
      <c r="H783" s="36"/>
      <c r="Z783" s="36"/>
    </row>
    <row r="784" ht="15.75" customHeight="1">
      <c r="F784" s="36"/>
      <c r="H784" s="36"/>
      <c r="Z784" s="36"/>
    </row>
    <row r="785" ht="15.75" customHeight="1">
      <c r="F785" s="36"/>
      <c r="H785" s="36"/>
      <c r="Z785" s="36"/>
    </row>
    <row r="786" ht="15.75" customHeight="1">
      <c r="F786" s="36"/>
      <c r="H786" s="36"/>
      <c r="Z786" s="36"/>
    </row>
    <row r="787" ht="15.75" customHeight="1">
      <c r="F787" s="36"/>
      <c r="H787" s="36"/>
      <c r="Z787" s="36"/>
    </row>
    <row r="788" ht="15.75" customHeight="1">
      <c r="F788" s="36"/>
      <c r="H788" s="36"/>
      <c r="Z788" s="36"/>
    </row>
    <row r="789" ht="15.75" customHeight="1">
      <c r="F789" s="36"/>
      <c r="H789" s="36"/>
      <c r="Z789" s="36"/>
    </row>
    <row r="790" ht="15.75" customHeight="1">
      <c r="F790" s="36"/>
      <c r="H790" s="36"/>
      <c r="Z790" s="36"/>
    </row>
    <row r="791" ht="15.75" customHeight="1">
      <c r="F791" s="36"/>
      <c r="H791" s="36"/>
      <c r="Z791" s="36"/>
    </row>
    <row r="792" ht="15.75" customHeight="1">
      <c r="F792" s="36"/>
      <c r="H792" s="36"/>
      <c r="Z792" s="36"/>
    </row>
    <row r="793" ht="15.75" customHeight="1">
      <c r="F793" s="36"/>
      <c r="H793" s="36"/>
      <c r="Z793" s="36"/>
    </row>
    <row r="794" ht="15.75" customHeight="1">
      <c r="F794" s="36"/>
      <c r="H794" s="36"/>
      <c r="Z794" s="36"/>
    </row>
    <row r="795" ht="15.75" customHeight="1">
      <c r="F795" s="36"/>
      <c r="H795" s="36"/>
      <c r="Z795" s="36"/>
    </row>
    <row r="796" ht="15.75" customHeight="1">
      <c r="F796" s="36"/>
      <c r="H796" s="36"/>
      <c r="Z796" s="36"/>
    </row>
    <row r="797" ht="15.75" customHeight="1">
      <c r="F797" s="36"/>
      <c r="H797" s="36"/>
      <c r="Z797" s="36"/>
    </row>
    <row r="798" ht="15.75" customHeight="1">
      <c r="F798" s="36"/>
      <c r="H798" s="36"/>
      <c r="Z798" s="36"/>
    </row>
    <row r="799" ht="15.75" customHeight="1">
      <c r="F799" s="36"/>
      <c r="H799" s="36"/>
      <c r="Z799" s="36"/>
    </row>
    <row r="800" ht="15.75" customHeight="1">
      <c r="F800" s="36"/>
      <c r="H800" s="36"/>
      <c r="Z800" s="36"/>
    </row>
    <row r="801" ht="15.75" customHeight="1">
      <c r="F801" s="36"/>
      <c r="H801" s="36"/>
      <c r="Z801" s="36"/>
    </row>
    <row r="802" ht="15.75" customHeight="1">
      <c r="F802" s="36"/>
      <c r="H802" s="36"/>
      <c r="Z802" s="36"/>
    </row>
    <row r="803" ht="15.75" customHeight="1">
      <c r="F803" s="36"/>
      <c r="H803" s="36"/>
      <c r="Z803" s="36"/>
    </row>
    <row r="804" ht="15.75" customHeight="1">
      <c r="F804" s="36"/>
      <c r="H804" s="36"/>
      <c r="Z804" s="36"/>
    </row>
    <row r="805" ht="15.75" customHeight="1">
      <c r="F805" s="36"/>
      <c r="H805" s="36"/>
      <c r="Z805" s="36"/>
    </row>
    <row r="806" ht="15.75" customHeight="1">
      <c r="F806" s="36"/>
      <c r="H806" s="36"/>
      <c r="Z806" s="36"/>
    </row>
    <row r="807" ht="15.75" customHeight="1">
      <c r="F807" s="36"/>
      <c r="H807" s="36"/>
      <c r="Z807" s="36"/>
    </row>
    <row r="808" ht="15.75" customHeight="1">
      <c r="F808" s="36"/>
      <c r="H808" s="36"/>
      <c r="Z808" s="36"/>
    </row>
    <row r="809" ht="15.75" customHeight="1">
      <c r="F809" s="36"/>
      <c r="H809" s="36"/>
      <c r="Z809" s="36"/>
    </row>
    <row r="810" ht="15.75" customHeight="1">
      <c r="F810" s="36"/>
      <c r="H810" s="36"/>
      <c r="Z810" s="36"/>
    </row>
    <row r="811" ht="15.75" customHeight="1">
      <c r="F811" s="36"/>
      <c r="H811" s="36"/>
      <c r="Z811" s="36"/>
    </row>
    <row r="812" ht="15.75" customHeight="1">
      <c r="F812" s="36"/>
      <c r="H812" s="36"/>
      <c r="Z812" s="36"/>
    </row>
    <row r="813" ht="15.75" customHeight="1">
      <c r="F813" s="36"/>
      <c r="H813" s="36"/>
      <c r="Z813" s="36"/>
    </row>
    <row r="814" ht="15.75" customHeight="1">
      <c r="F814" s="36"/>
      <c r="H814" s="36"/>
      <c r="Z814" s="36"/>
    </row>
    <row r="815" ht="15.75" customHeight="1">
      <c r="F815" s="36"/>
      <c r="H815" s="36"/>
      <c r="Z815" s="36"/>
    </row>
    <row r="816" ht="15.75" customHeight="1">
      <c r="F816" s="36"/>
      <c r="H816" s="36"/>
      <c r="Z816" s="36"/>
    </row>
    <row r="817" ht="15.75" customHeight="1">
      <c r="F817" s="36"/>
      <c r="H817" s="36"/>
      <c r="Z817" s="36"/>
    </row>
    <row r="818" ht="15.75" customHeight="1">
      <c r="F818" s="36"/>
      <c r="H818" s="36"/>
      <c r="Z818" s="36"/>
    </row>
    <row r="819" ht="15.75" customHeight="1">
      <c r="F819" s="36"/>
      <c r="H819" s="36"/>
      <c r="Z819" s="36"/>
    </row>
    <row r="820" ht="15.75" customHeight="1">
      <c r="F820" s="36"/>
      <c r="H820" s="36"/>
      <c r="Z820" s="36"/>
    </row>
    <row r="821" ht="15.75" customHeight="1">
      <c r="F821" s="36"/>
      <c r="H821" s="36"/>
      <c r="Z821" s="36"/>
    </row>
    <row r="822" ht="15.75" customHeight="1">
      <c r="F822" s="36"/>
      <c r="H822" s="36"/>
      <c r="Z822" s="36"/>
    </row>
    <row r="823" ht="15.75" customHeight="1">
      <c r="F823" s="36"/>
      <c r="H823" s="36"/>
      <c r="Z823" s="36"/>
    </row>
    <row r="824" ht="15.75" customHeight="1">
      <c r="F824" s="36"/>
      <c r="H824" s="36"/>
      <c r="Z824" s="36"/>
    </row>
    <row r="825" ht="15.75" customHeight="1">
      <c r="F825" s="36"/>
      <c r="H825" s="36"/>
      <c r="Z825" s="36"/>
    </row>
    <row r="826" ht="15.75" customHeight="1">
      <c r="F826" s="36"/>
      <c r="H826" s="36"/>
      <c r="Z826" s="36"/>
    </row>
    <row r="827" ht="15.75" customHeight="1">
      <c r="F827" s="36"/>
      <c r="H827" s="36"/>
      <c r="Z827" s="36"/>
    </row>
    <row r="828" ht="15.75" customHeight="1">
      <c r="F828" s="36"/>
      <c r="H828" s="36"/>
      <c r="Z828" s="36"/>
    </row>
    <row r="829" ht="15.75" customHeight="1">
      <c r="F829" s="36"/>
      <c r="H829" s="36"/>
      <c r="Z829" s="36"/>
    </row>
    <row r="830" ht="15.75" customHeight="1">
      <c r="F830" s="36"/>
      <c r="H830" s="36"/>
      <c r="Z830" s="36"/>
    </row>
    <row r="831" ht="15.75" customHeight="1">
      <c r="F831" s="36"/>
      <c r="H831" s="36"/>
      <c r="Z831" s="36"/>
    </row>
    <row r="832" ht="15.75" customHeight="1">
      <c r="F832" s="36"/>
      <c r="H832" s="36"/>
      <c r="Z832" s="36"/>
    </row>
    <row r="833" ht="15.75" customHeight="1">
      <c r="F833" s="36"/>
      <c r="H833" s="36"/>
      <c r="Z833" s="36"/>
    </row>
    <row r="834" ht="15.75" customHeight="1">
      <c r="F834" s="36"/>
      <c r="H834" s="36"/>
      <c r="Z834" s="36"/>
    </row>
    <row r="835" ht="15.75" customHeight="1">
      <c r="F835" s="36"/>
      <c r="H835" s="36"/>
      <c r="Z835" s="36"/>
    </row>
    <row r="836" ht="15.75" customHeight="1">
      <c r="F836" s="36"/>
      <c r="H836" s="36"/>
      <c r="Z836" s="36"/>
    </row>
    <row r="837" ht="15.75" customHeight="1">
      <c r="F837" s="36"/>
      <c r="H837" s="36"/>
      <c r="Z837" s="36"/>
    </row>
    <row r="838" ht="15.75" customHeight="1">
      <c r="F838" s="36"/>
      <c r="H838" s="36"/>
      <c r="Z838" s="36"/>
    </row>
    <row r="839" ht="15.75" customHeight="1">
      <c r="F839" s="36"/>
      <c r="H839" s="36"/>
      <c r="Z839" s="36"/>
    </row>
    <row r="840" ht="15.75" customHeight="1">
      <c r="F840" s="36"/>
      <c r="H840" s="36"/>
      <c r="Z840" s="36"/>
    </row>
    <row r="841" ht="15.75" customHeight="1">
      <c r="F841" s="36"/>
      <c r="H841" s="36"/>
      <c r="Z841" s="36"/>
    </row>
    <row r="842" ht="15.75" customHeight="1">
      <c r="F842" s="36"/>
      <c r="H842" s="36"/>
      <c r="Z842" s="36"/>
    </row>
    <row r="843" ht="15.75" customHeight="1">
      <c r="F843" s="36"/>
      <c r="H843" s="36"/>
      <c r="Z843" s="36"/>
    </row>
    <row r="844" ht="15.75" customHeight="1">
      <c r="F844" s="36"/>
      <c r="H844" s="36"/>
      <c r="Z844" s="36"/>
    </row>
    <row r="845" ht="15.75" customHeight="1">
      <c r="F845" s="36"/>
      <c r="H845" s="36"/>
      <c r="Z845" s="36"/>
    </row>
    <row r="846" ht="15.75" customHeight="1">
      <c r="F846" s="36"/>
      <c r="H846" s="36"/>
      <c r="Z846" s="36"/>
    </row>
    <row r="847" ht="15.75" customHeight="1">
      <c r="F847" s="36"/>
      <c r="H847" s="36"/>
      <c r="Z847" s="36"/>
    </row>
    <row r="848" ht="15.75" customHeight="1">
      <c r="F848" s="36"/>
      <c r="H848" s="36"/>
      <c r="Z848" s="36"/>
    </row>
    <row r="849" ht="15.75" customHeight="1">
      <c r="F849" s="36"/>
      <c r="H849" s="36"/>
      <c r="Z849" s="36"/>
    </row>
    <row r="850" ht="15.75" customHeight="1">
      <c r="F850" s="36"/>
      <c r="H850" s="36"/>
      <c r="Z850" s="36"/>
    </row>
    <row r="851" ht="15.75" customHeight="1">
      <c r="F851" s="36"/>
      <c r="H851" s="36"/>
      <c r="Z851" s="36"/>
    </row>
    <row r="852" ht="15.75" customHeight="1">
      <c r="F852" s="36"/>
      <c r="H852" s="36"/>
      <c r="Z852" s="36"/>
    </row>
    <row r="853" ht="15.75" customHeight="1">
      <c r="F853" s="36"/>
      <c r="H853" s="36"/>
      <c r="Z853" s="36"/>
    </row>
    <row r="854" ht="15.75" customHeight="1">
      <c r="F854" s="36"/>
      <c r="H854" s="36"/>
      <c r="Z854" s="36"/>
    </row>
    <row r="855" ht="15.75" customHeight="1">
      <c r="F855" s="36"/>
      <c r="H855" s="36"/>
      <c r="Z855" s="36"/>
    </row>
    <row r="856" ht="15.75" customHeight="1">
      <c r="F856" s="36"/>
      <c r="H856" s="36"/>
      <c r="Z856" s="36"/>
    </row>
    <row r="857" ht="15.75" customHeight="1">
      <c r="F857" s="36"/>
      <c r="H857" s="36"/>
      <c r="Z857" s="36"/>
    </row>
    <row r="858" ht="15.75" customHeight="1">
      <c r="F858" s="36"/>
      <c r="H858" s="36"/>
      <c r="Z858" s="36"/>
    </row>
    <row r="859" ht="15.75" customHeight="1">
      <c r="F859" s="36"/>
      <c r="H859" s="36"/>
      <c r="Z859" s="36"/>
    </row>
    <row r="860" ht="15.75" customHeight="1">
      <c r="F860" s="36"/>
      <c r="H860" s="36"/>
      <c r="Z860" s="36"/>
    </row>
    <row r="861" ht="15.75" customHeight="1">
      <c r="F861" s="36"/>
      <c r="H861" s="36"/>
      <c r="Z861" s="36"/>
    </row>
    <row r="862" ht="15.75" customHeight="1">
      <c r="F862" s="36"/>
      <c r="H862" s="36"/>
      <c r="Z862" s="36"/>
    </row>
    <row r="863" ht="15.75" customHeight="1">
      <c r="F863" s="36"/>
      <c r="H863" s="36"/>
      <c r="Z863" s="36"/>
    </row>
    <row r="864" ht="15.75" customHeight="1">
      <c r="F864" s="36"/>
      <c r="H864" s="36"/>
      <c r="Z864" s="36"/>
    </row>
    <row r="865" ht="15.75" customHeight="1">
      <c r="F865" s="36"/>
      <c r="H865" s="36"/>
      <c r="Z865" s="36"/>
    </row>
    <row r="866" ht="15.75" customHeight="1">
      <c r="F866" s="36"/>
      <c r="H866" s="36"/>
      <c r="Z866" s="36"/>
    </row>
    <row r="867" ht="15.75" customHeight="1">
      <c r="F867" s="36"/>
      <c r="H867" s="36"/>
      <c r="Z867" s="36"/>
    </row>
    <row r="868" ht="15.75" customHeight="1">
      <c r="F868" s="36"/>
      <c r="H868" s="36"/>
      <c r="Z868" s="36"/>
    </row>
    <row r="869" ht="15.75" customHeight="1">
      <c r="F869" s="36"/>
      <c r="H869" s="36"/>
      <c r="Z869" s="36"/>
    </row>
    <row r="870" ht="15.75" customHeight="1">
      <c r="F870" s="36"/>
      <c r="H870" s="36"/>
      <c r="Z870" s="36"/>
    </row>
    <row r="871" ht="15.75" customHeight="1">
      <c r="F871" s="36"/>
      <c r="H871" s="36"/>
      <c r="Z871" s="36"/>
    </row>
    <row r="872" ht="15.75" customHeight="1">
      <c r="F872" s="36"/>
      <c r="H872" s="36"/>
      <c r="Z872" s="36"/>
    </row>
    <row r="873" ht="15.75" customHeight="1">
      <c r="F873" s="36"/>
      <c r="H873" s="36"/>
      <c r="Z873" s="36"/>
    </row>
    <row r="874" ht="15.75" customHeight="1">
      <c r="F874" s="36"/>
      <c r="H874" s="36"/>
      <c r="Z874" s="36"/>
    </row>
    <row r="875" ht="15.75" customHeight="1">
      <c r="F875" s="36"/>
      <c r="H875" s="36"/>
      <c r="Z875" s="36"/>
    </row>
    <row r="876" ht="15.75" customHeight="1">
      <c r="F876" s="36"/>
      <c r="H876" s="36"/>
      <c r="Z876" s="36"/>
    </row>
    <row r="877" ht="15.75" customHeight="1">
      <c r="F877" s="36"/>
      <c r="H877" s="36"/>
      <c r="Z877" s="36"/>
    </row>
    <row r="878" ht="15.75" customHeight="1">
      <c r="F878" s="36"/>
      <c r="H878" s="36"/>
      <c r="Z878" s="36"/>
    </row>
    <row r="879" ht="15.75" customHeight="1">
      <c r="F879" s="36"/>
      <c r="H879" s="36"/>
      <c r="Z879" s="36"/>
    </row>
    <row r="880" ht="15.75" customHeight="1">
      <c r="F880" s="36"/>
      <c r="H880" s="36"/>
      <c r="Z880" s="36"/>
    </row>
    <row r="881" ht="15.75" customHeight="1">
      <c r="F881" s="36"/>
      <c r="H881" s="36"/>
      <c r="Z881" s="36"/>
    </row>
    <row r="882" ht="15.75" customHeight="1">
      <c r="F882" s="36"/>
      <c r="H882" s="36"/>
      <c r="Z882" s="36"/>
    </row>
    <row r="883" ht="15.75" customHeight="1">
      <c r="F883" s="36"/>
      <c r="H883" s="36"/>
      <c r="Z883" s="36"/>
    </row>
    <row r="884" ht="15.75" customHeight="1">
      <c r="F884" s="36"/>
      <c r="H884" s="36"/>
      <c r="Z884" s="36"/>
    </row>
    <row r="885" ht="15.75" customHeight="1">
      <c r="F885" s="36"/>
      <c r="H885" s="36"/>
      <c r="Z885" s="36"/>
    </row>
    <row r="886" ht="15.75" customHeight="1">
      <c r="F886" s="36"/>
      <c r="H886" s="36"/>
      <c r="Z886" s="36"/>
    </row>
    <row r="887" ht="15.75" customHeight="1">
      <c r="F887" s="36"/>
      <c r="H887" s="36"/>
      <c r="Z887" s="36"/>
    </row>
    <row r="888" ht="15.75" customHeight="1">
      <c r="F888" s="36"/>
      <c r="H888" s="36"/>
      <c r="Z888" s="36"/>
    </row>
    <row r="889" ht="15.75" customHeight="1">
      <c r="F889" s="36"/>
      <c r="H889" s="36"/>
      <c r="Z889" s="36"/>
    </row>
    <row r="890" ht="15.75" customHeight="1">
      <c r="F890" s="36"/>
      <c r="H890" s="36"/>
      <c r="Z890" s="36"/>
    </row>
    <row r="891" ht="15.75" customHeight="1">
      <c r="F891" s="36"/>
      <c r="H891" s="36"/>
      <c r="Z891" s="36"/>
    </row>
    <row r="892" ht="15.75" customHeight="1">
      <c r="F892" s="36"/>
      <c r="H892" s="36"/>
      <c r="Z892" s="36"/>
    </row>
    <row r="893" ht="15.75" customHeight="1">
      <c r="F893" s="36"/>
      <c r="H893" s="36"/>
      <c r="Z893" s="36"/>
    </row>
    <row r="894" ht="15.75" customHeight="1">
      <c r="F894" s="36"/>
      <c r="H894" s="36"/>
      <c r="Z894" s="36"/>
    </row>
    <row r="895" ht="15.75" customHeight="1">
      <c r="F895" s="36"/>
      <c r="H895" s="36"/>
      <c r="Z895" s="36"/>
    </row>
    <row r="896" ht="15.75" customHeight="1">
      <c r="F896" s="36"/>
      <c r="H896" s="36"/>
      <c r="Z896" s="36"/>
    </row>
    <row r="897" ht="15.75" customHeight="1">
      <c r="F897" s="36"/>
      <c r="H897" s="36"/>
      <c r="Z897" s="36"/>
    </row>
    <row r="898" ht="15.75" customHeight="1">
      <c r="F898" s="36"/>
      <c r="H898" s="36"/>
      <c r="Z898" s="36"/>
    </row>
    <row r="899" ht="15.75" customHeight="1">
      <c r="F899" s="36"/>
      <c r="H899" s="36"/>
      <c r="Z899" s="36"/>
    </row>
    <row r="900" ht="15.75" customHeight="1">
      <c r="F900" s="36"/>
      <c r="H900" s="36"/>
      <c r="Z900" s="36"/>
    </row>
    <row r="901" ht="15.75" customHeight="1">
      <c r="F901" s="36"/>
      <c r="H901" s="36"/>
      <c r="Z901" s="36"/>
    </row>
    <row r="902" ht="15.75" customHeight="1">
      <c r="F902" s="36"/>
      <c r="H902" s="36"/>
      <c r="Z902" s="36"/>
    </row>
    <row r="903" ht="15.75" customHeight="1">
      <c r="F903" s="36"/>
      <c r="H903" s="36"/>
      <c r="Z903" s="36"/>
    </row>
    <row r="904" ht="15.75" customHeight="1">
      <c r="F904" s="36"/>
      <c r="H904" s="36"/>
      <c r="Z904" s="36"/>
    </row>
    <row r="905" ht="15.75" customHeight="1">
      <c r="F905" s="36"/>
      <c r="H905" s="36"/>
      <c r="Z905" s="36"/>
    </row>
    <row r="906" ht="15.75" customHeight="1">
      <c r="F906" s="36"/>
      <c r="H906" s="36"/>
      <c r="Z906" s="36"/>
    </row>
    <row r="907" ht="15.75" customHeight="1">
      <c r="F907" s="36"/>
      <c r="H907" s="36"/>
      <c r="Z907" s="36"/>
    </row>
    <row r="908" ht="15.75" customHeight="1">
      <c r="F908" s="36"/>
      <c r="H908" s="36"/>
      <c r="Z908" s="36"/>
    </row>
    <row r="909" ht="15.75" customHeight="1">
      <c r="F909" s="36"/>
      <c r="H909" s="36"/>
      <c r="Z909" s="36"/>
    </row>
    <row r="910" ht="15.75" customHeight="1">
      <c r="F910" s="36"/>
      <c r="H910" s="36"/>
      <c r="Z910" s="36"/>
    </row>
    <row r="911" ht="15.75" customHeight="1">
      <c r="F911" s="36"/>
      <c r="H911" s="36"/>
      <c r="Z911" s="36"/>
    </row>
    <row r="912" ht="15.75" customHeight="1">
      <c r="F912" s="36"/>
      <c r="H912" s="36"/>
      <c r="Z912" s="36"/>
    </row>
    <row r="913" ht="15.75" customHeight="1">
      <c r="F913" s="36"/>
      <c r="H913" s="36"/>
      <c r="Z913" s="36"/>
    </row>
    <row r="914" ht="15.75" customHeight="1">
      <c r="F914" s="36"/>
      <c r="H914" s="36"/>
      <c r="Z914" s="36"/>
    </row>
    <row r="915" ht="15.75" customHeight="1">
      <c r="F915" s="36"/>
      <c r="H915" s="36"/>
      <c r="Z915" s="36"/>
    </row>
    <row r="916" ht="15.75" customHeight="1">
      <c r="F916" s="36"/>
      <c r="H916" s="36"/>
      <c r="Z916" s="36"/>
    </row>
    <row r="917" ht="15.75" customHeight="1">
      <c r="F917" s="36"/>
      <c r="H917" s="36"/>
      <c r="Z917" s="36"/>
    </row>
    <row r="918" ht="15.75" customHeight="1">
      <c r="F918" s="36"/>
      <c r="H918" s="36"/>
      <c r="Z918" s="36"/>
    </row>
    <row r="919" ht="15.75" customHeight="1">
      <c r="F919" s="36"/>
      <c r="H919" s="36"/>
      <c r="Z919" s="36"/>
    </row>
    <row r="920" ht="15.75" customHeight="1">
      <c r="F920" s="36"/>
      <c r="H920" s="36"/>
      <c r="Z920" s="36"/>
    </row>
    <row r="921" ht="15.75" customHeight="1">
      <c r="F921" s="36"/>
      <c r="H921" s="36"/>
      <c r="Z921" s="36"/>
    </row>
    <row r="922" ht="15.75" customHeight="1">
      <c r="F922" s="36"/>
      <c r="H922" s="36"/>
      <c r="Z922" s="36"/>
    </row>
    <row r="923" ht="15.75" customHeight="1">
      <c r="F923" s="36"/>
      <c r="H923" s="36"/>
      <c r="Z923" s="36"/>
    </row>
    <row r="924" ht="15.75" customHeight="1">
      <c r="F924" s="36"/>
      <c r="H924" s="36"/>
      <c r="Z924" s="36"/>
    </row>
    <row r="925" ht="15.75" customHeight="1">
      <c r="F925" s="36"/>
      <c r="H925" s="36"/>
      <c r="Z925" s="36"/>
    </row>
    <row r="926" ht="15.75" customHeight="1">
      <c r="F926" s="36"/>
      <c r="H926" s="36"/>
      <c r="Z926" s="36"/>
    </row>
    <row r="927" ht="15.75" customHeight="1">
      <c r="F927" s="36"/>
      <c r="H927" s="36"/>
      <c r="Z927" s="36"/>
    </row>
    <row r="928" ht="15.75" customHeight="1">
      <c r="F928" s="36"/>
      <c r="H928" s="36"/>
      <c r="Z928" s="36"/>
    </row>
    <row r="929" ht="15.75" customHeight="1">
      <c r="F929" s="36"/>
      <c r="H929" s="36"/>
      <c r="Z929" s="36"/>
    </row>
    <row r="930" ht="15.75" customHeight="1">
      <c r="F930" s="36"/>
      <c r="H930" s="36"/>
      <c r="Z930" s="36"/>
    </row>
    <row r="931" ht="15.75" customHeight="1">
      <c r="F931" s="36"/>
      <c r="H931" s="36"/>
      <c r="Z931" s="36"/>
    </row>
    <row r="932" ht="15.75" customHeight="1">
      <c r="F932" s="36"/>
      <c r="H932" s="36"/>
      <c r="Z932" s="36"/>
    </row>
    <row r="933" ht="15.75" customHeight="1">
      <c r="F933" s="36"/>
      <c r="H933" s="36"/>
      <c r="Z933" s="36"/>
    </row>
    <row r="934" ht="15.75" customHeight="1">
      <c r="F934" s="36"/>
      <c r="H934" s="36"/>
      <c r="Z934" s="36"/>
    </row>
    <row r="935" ht="15.75" customHeight="1">
      <c r="F935" s="36"/>
      <c r="H935" s="36"/>
      <c r="Z935" s="36"/>
    </row>
    <row r="936" ht="15.75" customHeight="1">
      <c r="F936" s="36"/>
      <c r="H936" s="36"/>
      <c r="Z936" s="36"/>
    </row>
    <row r="937" ht="15.75" customHeight="1">
      <c r="F937" s="36"/>
      <c r="H937" s="36"/>
      <c r="Z937" s="36"/>
    </row>
    <row r="938" ht="15.75" customHeight="1">
      <c r="F938" s="36"/>
      <c r="H938" s="36"/>
      <c r="Z938" s="36"/>
    </row>
    <row r="939" ht="15.75" customHeight="1">
      <c r="F939" s="36"/>
      <c r="H939" s="36"/>
      <c r="Z939" s="36"/>
    </row>
    <row r="940" ht="15.75" customHeight="1">
      <c r="F940" s="36"/>
      <c r="H940" s="36"/>
      <c r="Z940" s="36"/>
    </row>
    <row r="941" ht="15.75" customHeight="1">
      <c r="F941" s="36"/>
      <c r="H941" s="36"/>
      <c r="Z941" s="36"/>
    </row>
    <row r="942" ht="15.75" customHeight="1">
      <c r="F942" s="36"/>
      <c r="H942" s="36"/>
      <c r="Z942" s="36"/>
    </row>
    <row r="943" ht="15.75" customHeight="1">
      <c r="F943" s="36"/>
      <c r="H943" s="36"/>
      <c r="Z943" s="36"/>
    </row>
    <row r="944" ht="15.75" customHeight="1">
      <c r="F944" s="36"/>
      <c r="H944" s="36"/>
      <c r="Z944" s="36"/>
    </row>
    <row r="945" ht="15.75" customHeight="1">
      <c r="F945" s="36"/>
      <c r="H945" s="36"/>
      <c r="Z945" s="36"/>
    </row>
    <row r="946" ht="15.75" customHeight="1">
      <c r="F946" s="36"/>
      <c r="H946" s="36"/>
      <c r="Z946" s="36"/>
    </row>
    <row r="947" ht="15.75" customHeight="1">
      <c r="F947" s="36"/>
      <c r="H947" s="36"/>
      <c r="Z947" s="36"/>
    </row>
    <row r="948" ht="15.75" customHeight="1">
      <c r="F948" s="36"/>
      <c r="H948" s="36"/>
      <c r="Z948" s="36"/>
    </row>
    <row r="949" ht="15.75" customHeight="1">
      <c r="F949" s="36"/>
      <c r="H949" s="36"/>
      <c r="Z949" s="36"/>
    </row>
    <row r="950" ht="15.75" customHeight="1">
      <c r="F950" s="36"/>
      <c r="H950" s="36"/>
      <c r="Z950" s="36"/>
    </row>
    <row r="951" ht="15.75" customHeight="1">
      <c r="F951" s="36"/>
      <c r="H951" s="36"/>
      <c r="Z951" s="36"/>
    </row>
    <row r="952" ht="15.75" customHeight="1">
      <c r="F952" s="36"/>
      <c r="H952" s="36"/>
      <c r="Z952" s="36"/>
    </row>
    <row r="953" ht="15.75" customHeight="1">
      <c r="F953" s="36"/>
      <c r="H953" s="36"/>
      <c r="Z953" s="36"/>
    </row>
    <row r="954" ht="15.75" customHeight="1">
      <c r="F954" s="36"/>
      <c r="H954" s="36"/>
      <c r="Z954" s="36"/>
    </row>
    <row r="955" ht="15.75" customHeight="1">
      <c r="F955" s="36"/>
      <c r="H955" s="36"/>
      <c r="Z955" s="36"/>
    </row>
    <row r="956" ht="15.75" customHeight="1">
      <c r="F956" s="36"/>
      <c r="H956" s="36"/>
      <c r="Z956" s="36"/>
    </row>
    <row r="957" ht="15.75" customHeight="1">
      <c r="F957" s="36"/>
      <c r="H957" s="36"/>
      <c r="Z957" s="36"/>
    </row>
    <row r="958" ht="15.75" customHeight="1">
      <c r="F958" s="36"/>
      <c r="H958" s="36"/>
      <c r="Z958" s="36"/>
    </row>
    <row r="959" ht="15.75" customHeight="1">
      <c r="F959" s="36"/>
      <c r="H959" s="36"/>
      <c r="Z959" s="36"/>
    </row>
    <row r="960" ht="15.75" customHeight="1">
      <c r="F960" s="36"/>
      <c r="H960" s="36"/>
      <c r="Z960" s="36"/>
    </row>
    <row r="961" ht="15.75" customHeight="1">
      <c r="F961" s="36"/>
      <c r="H961" s="36"/>
      <c r="Z961" s="36"/>
    </row>
    <row r="962" ht="15.75" customHeight="1">
      <c r="F962" s="36"/>
      <c r="H962" s="36"/>
      <c r="Z962" s="36"/>
    </row>
    <row r="963" ht="15.75" customHeight="1">
      <c r="F963" s="36"/>
      <c r="H963" s="36"/>
      <c r="Z963" s="36"/>
    </row>
    <row r="964" ht="15.75" customHeight="1">
      <c r="F964" s="36"/>
      <c r="H964" s="36"/>
      <c r="Z964" s="36"/>
    </row>
    <row r="965" ht="15.75" customHeight="1">
      <c r="F965" s="36"/>
      <c r="H965" s="36"/>
      <c r="Z965" s="36"/>
    </row>
    <row r="966" ht="15.75" customHeight="1">
      <c r="F966" s="36"/>
      <c r="H966" s="36"/>
      <c r="Z966" s="36"/>
    </row>
    <row r="967" ht="15.75" customHeight="1">
      <c r="F967" s="36"/>
      <c r="H967" s="36"/>
      <c r="Z967" s="36"/>
    </row>
    <row r="968" ht="15.75" customHeight="1">
      <c r="F968" s="36"/>
      <c r="H968" s="36"/>
      <c r="Z968" s="36"/>
    </row>
    <row r="969" ht="15.75" customHeight="1">
      <c r="F969" s="36"/>
      <c r="H969" s="36"/>
      <c r="Z969" s="36"/>
    </row>
    <row r="970" ht="15.75" customHeight="1">
      <c r="F970" s="36"/>
      <c r="H970" s="36"/>
      <c r="Z970" s="36"/>
    </row>
    <row r="971" ht="15.75" customHeight="1">
      <c r="F971" s="36"/>
      <c r="H971" s="36"/>
      <c r="Z971" s="36"/>
    </row>
    <row r="972" ht="15.75" customHeight="1">
      <c r="F972" s="36"/>
      <c r="H972" s="36"/>
      <c r="Z972" s="36"/>
    </row>
    <row r="973" ht="15.75" customHeight="1">
      <c r="F973" s="36"/>
      <c r="H973" s="36"/>
      <c r="Z973" s="36"/>
    </row>
    <row r="974" ht="15.75" customHeight="1">
      <c r="F974" s="36"/>
      <c r="H974" s="36"/>
      <c r="Z974" s="36"/>
    </row>
    <row r="975" ht="15.75" customHeight="1">
      <c r="F975" s="36"/>
      <c r="H975" s="36"/>
      <c r="Z975" s="36"/>
    </row>
    <row r="976" ht="15.75" customHeight="1">
      <c r="F976" s="36"/>
      <c r="H976" s="36"/>
      <c r="Z976" s="36"/>
    </row>
    <row r="977" ht="15.75" customHeight="1">
      <c r="F977" s="36"/>
      <c r="H977" s="36"/>
      <c r="Z977" s="36"/>
    </row>
    <row r="978" ht="15.75" customHeight="1">
      <c r="F978" s="36"/>
      <c r="H978" s="36"/>
      <c r="Z978" s="36"/>
    </row>
    <row r="979" ht="15.75" customHeight="1">
      <c r="F979" s="36"/>
      <c r="H979" s="36"/>
      <c r="Z979" s="36"/>
    </row>
    <row r="980" ht="15.75" customHeight="1">
      <c r="F980" s="36"/>
      <c r="H980" s="36"/>
      <c r="Z980" s="36"/>
    </row>
    <row r="981" ht="15.75" customHeight="1">
      <c r="F981" s="36"/>
      <c r="H981" s="36"/>
      <c r="Z981" s="36"/>
    </row>
    <row r="982" ht="15.75" customHeight="1">
      <c r="F982" s="36"/>
      <c r="H982" s="36"/>
      <c r="Z982" s="36"/>
    </row>
    <row r="983" ht="15.75" customHeight="1">
      <c r="F983" s="36"/>
      <c r="H983" s="36"/>
      <c r="Z983" s="36"/>
    </row>
    <row r="984" ht="15.75" customHeight="1">
      <c r="F984" s="36"/>
      <c r="H984" s="36"/>
      <c r="Z984" s="36"/>
    </row>
    <row r="985" ht="15.75" customHeight="1">
      <c r="F985" s="36"/>
      <c r="H985" s="36"/>
      <c r="Z985" s="36"/>
    </row>
    <row r="986" ht="15.75" customHeight="1">
      <c r="F986" s="36"/>
      <c r="H986" s="36"/>
      <c r="Z986" s="36"/>
    </row>
    <row r="987" ht="15.75" customHeight="1">
      <c r="F987" s="36"/>
      <c r="H987" s="36"/>
      <c r="Z987" s="36"/>
    </row>
    <row r="988" ht="15.75" customHeight="1">
      <c r="F988" s="36"/>
      <c r="H988" s="36"/>
      <c r="Z988" s="36"/>
    </row>
    <row r="989" ht="15.75" customHeight="1">
      <c r="F989" s="36"/>
      <c r="H989" s="36"/>
      <c r="Z989" s="36"/>
    </row>
    <row r="990" ht="15.75" customHeight="1">
      <c r="F990" s="36"/>
      <c r="H990" s="36"/>
      <c r="Z990" s="36"/>
    </row>
    <row r="991" ht="15.75" customHeight="1">
      <c r="F991" s="36"/>
      <c r="H991" s="36"/>
      <c r="Z991" s="36"/>
    </row>
    <row r="992" ht="15.75" customHeight="1">
      <c r="F992" s="36"/>
      <c r="H992" s="36"/>
      <c r="Z992" s="36"/>
    </row>
    <row r="993" ht="15.75" customHeight="1">
      <c r="F993" s="36"/>
      <c r="H993" s="36"/>
      <c r="Z993" s="36"/>
    </row>
    <row r="994" ht="15.75" customHeight="1">
      <c r="F994" s="36"/>
      <c r="H994" s="36"/>
      <c r="Z994" s="36"/>
    </row>
  </sheetData>
  <mergeCells count="1">
    <mergeCell ref="B3:D3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/>
  </sheetViews>
  <sheetFormatPr customHeight="1" defaultColWidth="14.43" defaultRowHeight="15.0"/>
  <cols>
    <col customWidth="1" min="1" max="1" width="2.86"/>
    <col customWidth="1" min="2" max="2" width="14.29"/>
    <col customWidth="1" min="3" max="3" width="16.71"/>
    <col customWidth="1" min="4" max="4" width="8.29"/>
    <col customWidth="1" min="5" max="5" width="6.43"/>
    <col customWidth="1" hidden="1" min="6" max="6" width="6.71"/>
    <col customWidth="1" hidden="1" min="7" max="7" width="6.43"/>
    <col customWidth="1" min="8" max="8" width="8.71"/>
    <col customWidth="1" min="9" max="22" width="9.14"/>
    <col customWidth="1" min="23" max="23" width="5.14"/>
    <col customWidth="1" min="24" max="24" width="7.0"/>
    <col customWidth="1" min="25" max="25" width="8.14"/>
    <col customWidth="1" min="26" max="26" width="11.71"/>
  </cols>
  <sheetData>
    <row r="1">
      <c r="A1" s="440"/>
      <c r="F1" s="36"/>
      <c r="H1" s="36"/>
      <c r="Z1" s="36"/>
    </row>
    <row r="2">
      <c r="B2" s="211" t="s">
        <v>25</v>
      </c>
      <c r="C2" s="8"/>
      <c r="D2" s="8"/>
      <c r="E2" s="32"/>
      <c r="F2" s="212"/>
      <c r="G2" s="32"/>
      <c r="H2" s="212"/>
      <c r="I2" s="441" t="s">
        <v>189</v>
      </c>
      <c r="J2" s="442" t="s">
        <v>190</v>
      </c>
      <c r="K2" s="443" t="s">
        <v>191</v>
      </c>
      <c r="L2" s="444" t="s">
        <v>192</v>
      </c>
      <c r="M2" s="445" t="s">
        <v>193</v>
      </c>
      <c r="N2" s="446" t="s">
        <v>194</v>
      </c>
      <c r="O2" s="447" t="s">
        <v>195</v>
      </c>
      <c r="P2" s="448" t="s">
        <v>196</v>
      </c>
      <c r="Q2" s="449" t="s">
        <v>197</v>
      </c>
      <c r="R2" s="450" t="s">
        <v>198</v>
      </c>
      <c r="S2" s="451" t="s">
        <v>199</v>
      </c>
      <c r="T2" s="452" t="s">
        <v>200</v>
      </c>
      <c r="U2" s="453" t="s">
        <v>201</v>
      </c>
      <c r="V2" s="454" t="s">
        <v>202</v>
      </c>
      <c r="W2" s="32"/>
      <c r="X2" s="32"/>
      <c r="Y2" s="32"/>
      <c r="Z2" s="212"/>
    </row>
    <row r="3" ht="15.0" customHeight="1">
      <c r="B3" s="110" t="s">
        <v>50</v>
      </c>
      <c r="C3" s="111" t="s">
        <v>265</v>
      </c>
      <c r="D3" s="112" t="s">
        <v>52</v>
      </c>
      <c r="E3" s="112" t="s">
        <v>54</v>
      </c>
      <c r="F3" s="113" t="s">
        <v>55</v>
      </c>
      <c r="G3" s="112"/>
      <c r="H3" s="113" t="s">
        <v>55</v>
      </c>
      <c r="I3" s="339">
        <v>2.0</v>
      </c>
      <c r="J3" s="340">
        <v>5.0</v>
      </c>
      <c r="K3" s="341">
        <v>7.0</v>
      </c>
      <c r="L3" s="342">
        <v>10.0</v>
      </c>
      <c r="M3" s="343">
        <v>11.0</v>
      </c>
      <c r="N3" s="344">
        <v>12.0</v>
      </c>
      <c r="O3" s="345">
        <v>13.0</v>
      </c>
      <c r="P3" s="346">
        <v>16.0</v>
      </c>
      <c r="Q3" s="347">
        <v>27.0</v>
      </c>
      <c r="R3" s="348">
        <v>69.0</v>
      </c>
      <c r="S3" s="349">
        <v>76.0</v>
      </c>
      <c r="T3" s="350">
        <v>77.0</v>
      </c>
      <c r="U3" s="267">
        <v>79.0</v>
      </c>
      <c r="V3" s="351">
        <v>81.0</v>
      </c>
      <c r="W3" s="57" t="s">
        <v>2</v>
      </c>
      <c r="X3" s="57" t="s">
        <v>3</v>
      </c>
      <c r="Y3" s="57" t="s">
        <v>66</v>
      </c>
      <c r="Z3" s="83" t="s">
        <v>266</v>
      </c>
    </row>
    <row r="4">
      <c r="B4" s="32"/>
      <c r="C4" s="32"/>
      <c r="D4" s="32"/>
      <c r="E4" s="32"/>
      <c r="F4" s="212"/>
      <c r="G4" s="32"/>
      <c r="H4" s="21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212"/>
    </row>
    <row r="5" ht="99.75" customHeight="1">
      <c r="B5" s="455" t="s">
        <v>421</v>
      </c>
      <c r="C5" s="283"/>
      <c r="D5" s="284">
        <v>10.0</v>
      </c>
      <c r="E5" s="284" t="s">
        <v>422</v>
      </c>
      <c r="F5" s="246">
        <v>89.0</v>
      </c>
      <c r="G5" s="189">
        <v>1.57</v>
      </c>
      <c r="H5" s="247">
        <v>140.0</v>
      </c>
      <c r="I5" s="456"/>
      <c r="J5" s="457"/>
      <c r="K5" s="458"/>
      <c r="L5" s="459"/>
      <c r="M5" s="460"/>
      <c r="N5" s="461"/>
      <c r="O5" s="462"/>
      <c r="P5" s="463"/>
      <c r="Q5" s="464"/>
      <c r="R5" s="465"/>
      <c r="S5" s="466"/>
      <c r="T5" s="467"/>
      <c r="U5" s="468"/>
      <c r="V5" s="469"/>
      <c r="W5" s="299">
        <f t="shared" ref="W5:W34" si="1">SUM(I5:V5)</f>
        <v>0</v>
      </c>
      <c r="X5" s="299">
        <f>W5*D5</f>
        <v>0</v>
      </c>
      <c r="Y5" s="470">
        <f>W5*1.12</f>
        <v>0</v>
      </c>
      <c r="Z5" s="300">
        <f>W5*H5</f>
        <v>0</v>
      </c>
    </row>
    <row r="6" ht="99.75" customHeight="1">
      <c r="B6" s="356" t="s">
        <v>423</v>
      </c>
      <c r="C6" s="357"/>
      <c r="D6" s="358">
        <v>10.0</v>
      </c>
      <c r="E6" s="358" t="s">
        <v>424</v>
      </c>
      <c r="F6" s="246">
        <v>106.0</v>
      </c>
      <c r="G6" s="189">
        <v>1.57</v>
      </c>
      <c r="H6" s="247">
        <v>170.0</v>
      </c>
      <c r="I6" s="360"/>
      <c r="J6" s="361"/>
      <c r="K6" s="362"/>
      <c r="L6" s="363"/>
      <c r="M6" s="426"/>
      <c r="N6" s="365"/>
      <c r="O6" s="366"/>
      <c r="P6" s="367"/>
      <c r="Q6" s="368"/>
      <c r="R6" s="369"/>
      <c r="S6" s="370"/>
      <c r="T6" s="371"/>
      <c r="U6" s="372"/>
      <c r="V6" s="373"/>
      <c r="W6" s="299">
        <f t="shared" si="1"/>
        <v>0</v>
      </c>
      <c r="X6" s="374">
        <f>D6*W6</f>
        <v>0</v>
      </c>
      <c r="Y6" s="471">
        <f>W6*1.49</f>
        <v>0</v>
      </c>
      <c r="Z6" s="375">
        <f>H6*W6</f>
        <v>0</v>
      </c>
    </row>
    <row r="7" ht="99.75" customHeight="1">
      <c r="B7" s="245" t="s">
        <v>425</v>
      </c>
      <c r="C7" s="301"/>
      <c r="D7" s="191">
        <v>10.0</v>
      </c>
      <c r="E7" s="191" t="s">
        <v>426</v>
      </c>
      <c r="F7" s="246">
        <v>93.0</v>
      </c>
      <c r="G7" s="189">
        <v>1.57</v>
      </c>
      <c r="H7" s="247">
        <v>150.0</v>
      </c>
      <c r="I7" s="377"/>
      <c r="J7" s="378"/>
      <c r="K7" s="379"/>
      <c r="L7" s="380"/>
      <c r="M7" s="392"/>
      <c r="N7" s="382"/>
      <c r="O7" s="383"/>
      <c r="P7" s="384"/>
      <c r="Q7" s="385"/>
      <c r="R7" s="386"/>
      <c r="S7" s="387"/>
      <c r="T7" s="388"/>
      <c r="U7" s="389"/>
      <c r="V7" s="390"/>
      <c r="W7" s="299">
        <f t="shared" si="1"/>
        <v>0</v>
      </c>
      <c r="X7" s="263">
        <f>W7*D7</f>
        <v>0</v>
      </c>
      <c r="Y7" s="472">
        <f>W7*1.22</f>
        <v>0</v>
      </c>
      <c r="Z7" s="264">
        <f>W7*H7</f>
        <v>0</v>
      </c>
    </row>
    <row r="8" ht="99.75" customHeight="1">
      <c r="B8" s="391" t="s">
        <v>356</v>
      </c>
      <c r="C8" s="304"/>
      <c r="D8" s="273">
        <v>10.0</v>
      </c>
      <c r="E8" s="273" t="s">
        <v>427</v>
      </c>
      <c r="F8" s="246">
        <v>82.0</v>
      </c>
      <c r="G8" s="189">
        <v>1.57</v>
      </c>
      <c r="H8" s="247">
        <v>130.0</v>
      </c>
      <c r="I8" s="377"/>
      <c r="J8" s="378"/>
      <c r="K8" s="379"/>
      <c r="L8" s="380"/>
      <c r="M8" s="392"/>
      <c r="N8" s="382"/>
      <c r="O8" s="383"/>
      <c r="P8" s="384"/>
      <c r="Q8" s="385"/>
      <c r="R8" s="386"/>
      <c r="S8" s="387"/>
      <c r="T8" s="388"/>
      <c r="U8" s="389"/>
      <c r="V8" s="390"/>
      <c r="W8" s="299">
        <f t="shared" si="1"/>
        <v>0</v>
      </c>
      <c r="X8" s="262">
        <f>D8*W8</f>
        <v>0</v>
      </c>
      <c r="Y8" s="473">
        <f>W8*1</f>
        <v>0</v>
      </c>
      <c r="Z8" s="305">
        <f>H8*W8</f>
        <v>0</v>
      </c>
    </row>
    <row r="9" ht="99.75" customHeight="1">
      <c r="B9" s="245" t="s">
        <v>428</v>
      </c>
      <c r="C9" s="301"/>
      <c r="D9" s="191">
        <v>10.0</v>
      </c>
      <c r="E9" s="191" t="s">
        <v>429</v>
      </c>
      <c r="F9" s="246">
        <v>179.0</v>
      </c>
      <c r="G9" s="189">
        <v>1.57</v>
      </c>
      <c r="H9" s="247">
        <v>285.0</v>
      </c>
      <c r="I9" s="377"/>
      <c r="J9" s="378"/>
      <c r="K9" s="379"/>
      <c r="L9" s="380"/>
      <c r="M9" s="392"/>
      <c r="N9" s="382"/>
      <c r="O9" s="383"/>
      <c r="P9" s="384"/>
      <c r="Q9" s="385"/>
      <c r="R9" s="386"/>
      <c r="S9" s="387"/>
      <c r="T9" s="388"/>
      <c r="U9" s="389"/>
      <c r="V9" s="390"/>
      <c r="W9" s="299">
        <f t="shared" si="1"/>
        <v>0</v>
      </c>
      <c r="X9" s="263">
        <f>W9*D9</f>
        <v>0</v>
      </c>
      <c r="Y9" s="472">
        <f>W9*3.1</f>
        <v>0</v>
      </c>
      <c r="Z9" s="264">
        <f>W9*H9</f>
        <v>0</v>
      </c>
    </row>
    <row r="10" ht="99.75" customHeight="1">
      <c r="B10" s="391" t="s">
        <v>430</v>
      </c>
      <c r="C10" s="304"/>
      <c r="D10" s="273">
        <v>5.0</v>
      </c>
      <c r="E10" s="273" t="s">
        <v>431</v>
      </c>
      <c r="F10" s="246">
        <v>73.0</v>
      </c>
      <c r="G10" s="189">
        <v>1.57</v>
      </c>
      <c r="H10" s="247">
        <v>115.0</v>
      </c>
      <c r="I10" s="377"/>
      <c r="J10" s="378"/>
      <c r="K10" s="379"/>
      <c r="L10" s="380"/>
      <c r="M10" s="392"/>
      <c r="N10" s="382"/>
      <c r="O10" s="383"/>
      <c r="P10" s="384"/>
      <c r="Q10" s="385"/>
      <c r="R10" s="386"/>
      <c r="S10" s="387"/>
      <c r="T10" s="388"/>
      <c r="U10" s="389"/>
      <c r="V10" s="390"/>
      <c r="W10" s="299">
        <f t="shared" si="1"/>
        <v>0</v>
      </c>
      <c r="X10" s="262">
        <f>D10*W10</f>
        <v>0</v>
      </c>
      <c r="Y10" s="473">
        <f>W10*1.13</f>
        <v>0</v>
      </c>
      <c r="Z10" s="305">
        <f>H10*W10</f>
        <v>0</v>
      </c>
    </row>
    <row r="11" ht="99.75" customHeight="1">
      <c r="B11" s="391" t="s">
        <v>432</v>
      </c>
      <c r="C11" s="304"/>
      <c r="D11" s="273">
        <v>10.0</v>
      </c>
      <c r="E11" s="273" t="s">
        <v>433</v>
      </c>
      <c r="F11" s="246">
        <v>99.0</v>
      </c>
      <c r="G11" s="189">
        <v>1.57</v>
      </c>
      <c r="H11" s="247">
        <v>155.0</v>
      </c>
      <c r="I11" s="377"/>
      <c r="J11" s="378"/>
      <c r="K11" s="379"/>
      <c r="L11" s="380"/>
      <c r="M11" s="392"/>
      <c r="N11" s="382"/>
      <c r="O11" s="383"/>
      <c r="P11" s="384"/>
      <c r="Q11" s="385"/>
      <c r="R11" s="386"/>
      <c r="S11" s="387"/>
      <c r="T11" s="388"/>
      <c r="U11" s="389"/>
      <c r="V11" s="390"/>
      <c r="W11" s="299">
        <f t="shared" si="1"/>
        <v>0</v>
      </c>
      <c r="X11" s="262">
        <f t="shared" ref="X11:X12" si="2">W11*D11</f>
        <v>0</v>
      </c>
      <c r="Y11" s="473">
        <f>W11*1.4</f>
        <v>0</v>
      </c>
      <c r="Z11" s="305">
        <f t="shared" ref="Z11:Z12" si="3">W11*H11</f>
        <v>0</v>
      </c>
    </row>
    <row r="12" ht="99.75" customHeight="1">
      <c r="B12" s="245" t="s">
        <v>434</v>
      </c>
      <c r="C12" s="301"/>
      <c r="D12" s="191">
        <v>5.0</v>
      </c>
      <c r="E12" s="191" t="s">
        <v>435</v>
      </c>
      <c r="F12" s="246">
        <v>221.0</v>
      </c>
      <c r="G12" s="189">
        <v>1.57</v>
      </c>
      <c r="H12" s="247">
        <v>350.0</v>
      </c>
      <c r="I12" s="377"/>
      <c r="J12" s="378"/>
      <c r="K12" s="379"/>
      <c r="L12" s="380"/>
      <c r="M12" s="392"/>
      <c r="N12" s="382"/>
      <c r="O12" s="383"/>
      <c r="P12" s="384"/>
      <c r="Q12" s="385"/>
      <c r="R12" s="386"/>
      <c r="S12" s="387"/>
      <c r="T12" s="388"/>
      <c r="U12" s="389"/>
      <c r="V12" s="390"/>
      <c r="W12" s="299">
        <f t="shared" si="1"/>
        <v>0</v>
      </c>
      <c r="X12" s="263">
        <f t="shared" si="2"/>
        <v>0</v>
      </c>
      <c r="Y12" s="472">
        <f>W12*4.25</f>
        <v>0</v>
      </c>
      <c r="Z12" s="264">
        <f t="shared" si="3"/>
        <v>0</v>
      </c>
    </row>
    <row r="13" ht="99.75" customHeight="1">
      <c r="B13" s="391" t="s">
        <v>436</v>
      </c>
      <c r="C13" s="304"/>
      <c r="D13" s="273">
        <v>5.0</v>
      </c>
      <c r="E13" s="273" t="s">
        <v>437</v>
      </c>
      <c r="F13" s="246">
        <v>164.0</v>
      </c>
      <c r="G13" s="189">
        <v>1.57</v>
      </c>
      <c r="H13" s="247">
        <v>260.0</v>
      </c>
      <c r="I13" s="377"/>
      <c r="J13" s="378"/>
      <c r="K13" s="379"/>
      <c r="L13" s="380"/>
      <c r="M13" s="392"/>
      <c r="N13" s="382"/>
      <c r="O13" s="383"/>
      <c r="P13" s="384"/>
      <c r="Q13" s="385"/>
      <c r="R13" s="386"/>
      <c r="S13" s="387"/>
      <c r="T13" s="388"/>
      <c r="U13" s="389"/>
      <c r="V13" s="390"/>
      <c r="W13" s="299">
        <f t="shared" si="1"/>
        <v>0</v>
      </c>
      <c r="X13" s="262">
        <f t="shared" ref="X13:X14" si="4">D13*W13</f>
        <v>0</v>
      </c>
      <c r="Y13" s="473">
        <f>W13*1.77</f>
        <v>0</v>
      </c>
      <c r="Z13" s="305">
        <f t="shared" ref="Z13:Z14" si="5">H13*W13</f>
        <v>0</v>
      </c>
    </row>
    <row r="14" ht="99.75" customHeight="1">
      <c r="B14" s="391" t="s">
        <v>438</v>
      </c>
      <c r="C14" s="304"/>
      <c r="D14" s="273">
        <v>5.0</v>
      </c>
      <c r="E14" s="273" t="s">
        <v>439</v>
      </c>
      <c r="F14" s="246">
        <v>206.0</v>
      </c>
      <c r="G14" s="189">
        <v>1.57</v>
      </c>
      <c r="H14" s="247">
        <v>325.0</v>
      </c>
      <c r="I14" s="377"/>
      <c r="J14" s="378"/>
      <c r="K14" s="379"/>
      <c r="L14" s="380"/>
      <c r="M14" s="392"/>
      <c r="N14" s="382"/>
      <c r="O14" s="383"/>
      <c r="P14" s="384"/>
      <c r="Q14" s="385"/>
      <c r="R14" s="386"/>
      <c r="S14" s="387"/>
      <c r="T14" s="388"/>
      <c r="U14" s="389"/>
      <c r="V14" s="390"/>
      <c r="W14" s="299">
        <f t="shared" si="1"/>
        <v>0</v>
      </c>
      <c r="X14" s="262">
        <f t="shared" si="4"/>
        <v>0</v>
      </c>
      <c r="Y14" s="473">
        <f>W14*2.53</f>
        <v>0</v>
      </c>
      <c r="Z14" s="305">
        <f t="shared" si="5"/>
        <v>0</v>
      </c>
    </row>
    <row r="15" ht="99.75" customHeight="1">
      <c r="B15" s="391" t="s">
        <v>440</v>
      </c>
      <c r="C15" s="304"/>
      <c r="D15" s="273">
        <v>3.0</v>
      </c>
      <c r="E15" s="273" t="s">
        <v>441</v>
      </c>
      <c r="F15" s="246">
        <v>105.0</v>
      </c>
      <c r="G15" s="189">
        <v>1.57</v>
      </c>
      <c r="H15" s="247">
        <v>165.0</v>
      </c>
      <c r="I15" s="377"/>
      <c r="J15" s="378"/>
      <c r="K15" s="379"/>
      <c r="L15" s="380"/>
      <c r="M15" s="392"/>
      <c r="N15" s="382"/>
      <c r="O15" s="383"/>
      <c r="P15" s="384"/>
      <c r="Q15" s="385"/>
      <c r="R15" s="386"/>
      <c r="S15" s="387"/>
      <c r="T15" s="388"/>
      <c r="U15" s="389"/>
      <c r="V15" s="390"/>
      <c r="W15" s="299">
        <f t="shared" si="1"/>
        <v>0</v>
      </c>
      <c r="X15" s="262">
        <f t="shared" ref="X15:X16" si="6">W15*D15</f>
        <v>0</v>
      </c>
      <c r="Y15" s="473">
        <f>W15*1.2</f>
        <v>0</v>
      </c>
      <c r="Z15" s="305">
        <f t="shared" ref="Z15:Z16" si="7">W15*H15</f>
        <v>0</v>
      </c>
    </row>
    <row r="16" ht="99.75" customHeight="1">
      <c r="B16" s="245" t="s">
        <v>442</v>
      </c>
      <c r="C16" s="301"/>
      <c r="D16" s="191">
        <v>10.0</v>
      </c>
      <c r="E16" s="191" t="s">
        <v>443</v>
      </c>
      <c r="F16" s="246">
        <v>124.0</v>
      </c>
      <c r="G16" s="189">
        <v>1.57</v>
      </c>
      <c r="H16" s="247">
        <v>195.0</v>
      </c>
      <c r="I16" s="377"/>
      <c r="J16" s="378"/>
      <c r="K16" s="379"/>
      <c r="L16" s="380"/>
      <c r="M16" s="381"/>
      <c r="N16" s="382"/>
      <c r="O16" s="383"/>
      <c r="P16" s="384"/>
      <c r="Q16" s="385"/>
      <c r="R16" s="386"/>
      <c r="S16" s="387"/>
      <c r="T16" s="388"/>
      <c r="U16" s="389"/>
      <c r="V16" s="390"/>
      <c r="W16" s="299">
        <f t="shared" si="1"/>
        <v>0</v>
      </c>
      <c r="X16" s="263">
        <f t="shared" si="6"/>
        <v>0</v>
      </c>
      <c r="Y16" s="472">
        <f>W16*1.86</f>
        <v>0</v>
      </c>
      <c r="Z16" s="264">
        <f t="shared" si="7"/>
        <v>0</v>
      </c>
    </row>
    <row r="17" ht="99.75" customHeight="1">
      <c r="B17" s="391" t="s">
        <v>444</v>
      </c>
      <c r="C17" s="304"/>
      <c r="D17" s="273">
        <v>10.0</v>
      </c>
      <c r="E17" s="273" t="s">
        <v>445</v>
      </c>
      <c r="F17" s="246">
        <v>139.0</v>
      </c>
      <c r="G17" s="189">
        <v>1.57</v>
      </c>
      <c r="H17" s="247">
        <v>220.0</v>
      </c>
      <c r="I17" s="377"/>
      <c r="J17" s="378"/>
      <c r="K17" s="379"/>
      <c r="L17" s="380"/>
      <c r="M17" s="381"/>
      <c r="N17" s="382"/>
      <c r="O17" s="383"/>
      <c r="P17" s="384"/>
      <c r="Q17" s="385"/>
      <c r="R17" s="386"/>
      <c r="S17" s="387"/>
      <c r="T17" s="388"/>
      <c r="U17" s="389"/>
      <c r="V17" s="390"/>
      <c r="W17" s="299">
        <f t="shared" si="1"/>
        <v>0</v>
      </c>
      <c r="X17" s="262">
        <f t="shared" ref="X17:X20" si="8">D17*W17</f>
        <v>0</v>
      </c>
      <c r="Y17" s="473">
        <f>W17*2.2</f>
        <v>0</v>
      </c>
      <c r="Z17" s="305">
        <f t="shared" ref="Z17:Z20" si="9">H17*W17</f>
        <v>0</v>
      </c>
    </row>
    <row r="18" ht="99.75" customHeight="1">
      <c r="B18" s="391" t="s">
        <v>446</v>
      </c>
      <c r="C18" s="304"/>
      <c r="D18" s="273">
        <v>10.0</v>
      </c>
      <c r="E18" s="273" t="s">
        <v>447</v>
      </c>
      <c r="F18" s="246">
        <v>176.0</v>
      </c>
      <c r="G18" s="189">
        <v>1.57</v>
      </c>
      <c r="H18" s="247">
        <v>280.0</v>
      </c>
      <c r="I18" s="377"/>
      <c r="J18" s="378"/>
      <c r="K18" s="379"/>
      <c r="L18" s="380"/>
      <c r="M18" s="381"/>
      <c r="N18" s="382"/>
      <c r="O18" s="383"/>
      <c r="P18" s="384"/>
      <c r="Q18" s="385"/>
      <c r="R18" s="386"/>
      <c r="S18" s="387"/>
      <c r="T18" s="388"/>
      <c r="U18" s="389"/>
      <c r="V18" s="390"/>
      <c r="W18" s="299">
        <f t="shared" si="1"/>
        <v>0</v>
      </c>
      <c r="X18" s="262">
        <f t="shared" si="8"/>
        <v>0</v>
      </c>
      <c r="Y18" s="473">
        <f>W18*3</f>
        <v>0</v>
      </c>
      <c r="Z18" s="305">
        <f t="shared" si="9"/>
        <v>0</v>
      </c>
    </row>
    <row r="19" ht="99.75" customHeight="1">
      <c r="B19" s="391" t="s">
        <v>448</v>
      </c>
      <c r="C19" s="304"/>
      <c r="D19" s="273">
        <v>10.0</v>
      </c>
      <c r="E19" s="273" t="s">
        <v>449</v>
      </c>
      <c r="F19" s="246">
        <v>178.0</v>
      </c>
      <c r="G19" s="189">
        <v>1.57</v>
      </c>
      <c r="H19" s="247">
        <v>280.0</v>
      </c>
      <c r="I19" s="377"/>
      <c r="J19" s="378"/>
      <c r="K19" s="379"/>
      <c r="L19" s="380"/>
      <c r="M19" s="381"/>
      <c r="N19" s="382"/>
      <c r="O19" s="383"/>
      <c r="P19" s="384"/>
      <c r="Q19" s="385"/>
      <c r="R19" s="386"/>
      <c r="S19" s="387"/>
      <c r="T19" s="388"/>
      <c r="U19" s="389"/>
      <c r="V19" s="390"/>
      <c r="W19" s="299">
        <f t="shared" si="1"/>
        <v>0</v>
      </c>
      <c r="X19" s="262">
        <f t="shared" si="8"/>
        <v>0</v>
      </c>
      <c r="Y19" s="473">
        <f>W19*3.1</f>
        <v>0</v>
      </c>
      <c r="Z19" s="305">
        <f t="shared" si="9"/>
        <v>0</v>
      </c>
    </row>
    <row r="20" ht="99.75" customHeight="1">
      <c r="B20" s="391" t="s">
        <v>450</v>
      </c>
      <c r="C20" s="304"/>
      <c r="D20" s="273">
        <v>10.0</v>
      </c>
      <c r="E20" s="273" t="s">
        <v>451</v>
      </c>
      <c r="F20" s="246">
        <v>202.0</v>
      </c>
      <c r="G20" s="189">
        <v>1.57</v>
      </c>
      <c r="H20" s="247">
        <v>320.0</v>
      </c>
      <c r="I20" s="377"/>
      <c r="J20" s="378"/>
      <c r="K20" s="379"/>
      <c r="L20" s="380"/>
      <c r="M20" s="381"/>
      <c r="N20" s="382"/>
      <c r="O20" s="383"/>
      <c r="P20" s="384"/>
      <c r="Q20" s="385"/>
      <c r="R20" s="386"/>
      <c r="S20" s="387"/>
      <c r="T20" s="388"/>
      <c r="U20" s="389"/>
      <c r="V20" s="390"/>
      <c r="W20" s="299">
        <f t="shared" si="1"/>
        <v>0</v>
      </c>
      <c r="X20" s="262">
        <f t="shared" si="8"/>
        <v>0</v>
      </c>
      <c r="Y20" s="473">
        <f>W20*3.53</f>
        <v>0</v>
      </c>
      <c r="Z20" s="305">
        <f t="shared" si="9"/>
        <v>0</v>
      </c>
    </row>
    <row r="21" ht="99.75" customHeight="1">
      <c r="B21" s="245" t="s">
        <v>452</v>
      </c>
      <c r="C21" s="301"/>
      <c r="D21" s="191">
        <v>10.0</v>
      </c>
      <c r="E21" s="191" t="s">
        <v>453</v>
      </c>
      <c r="F21" s="246">
        <v>154.0</v>
      </c>
      <c r="G21" s="189">
        <v>1.57</v>
      </c>
      <c r="H21" s="247">
        <v>245.0</v>
      </c>
      <c r="I21" s="377"/>
      <c r="J21" s="378"/>
      <c r="K21" s="379"/>
      <c r="L21" s="380"/>
      <c r="M21" s="381"/>
      <c r="N21" s="382"/>
      <c r="O21" s="383"/>
      <c r="P21" s="384"/>
      <c r="Q21" s="385"/>
      <c r="R21" s="386"/>
      <c r="S21" s="387"/>
      <c r="T21" s="388"/>
      <c r="U21" s="389"/>
      <c r="V21" s="390"/>
      <c r="W21" s="299">
        <f t="shared" si="1"/>
        <v>0</v>
      </c>
      <c r="X21" s="263">
        <f t="shared" ref="X21:X34" si="10">W21*D21</f>
        <v>0</v>
      </c>
      <c r="Y21" s="472">
        <f>W21*2.49</f>
        <v>0</v>
      </c>
      <c r="Z21" s="264">
        <f t="shared" ref="Z21:Z34" si="11">W21*H21</f>
        <v>0</v>
      </c>
    </row>
    <row r="22" ht="99.75" customHeight="1">
      <c r="B22" s="245" t="s">
        <v>454</v>
      </c>
      <c r="C22" s="301"/>
      <c r="D22" s="191">
        <v>10.0</v>
      </c>
      <c r="E22" s="191" t="s">
        <v>455</v>
      </c>
      <c r="F22" s="246">
        <v>248.0</v>
      </c>
      <c r="G22" s="189">
        <v>1.57</v>
      </c>
      <c r="H22" s="247">
        <v>390.0</v>
      </c>
      <c r="I22" s="377"/>
      <c r="J22" s="378"/>
      <c r="K22" s="379"/>
      <c r="L22" s="380"/>
      <c r="M22" s="381"/>
      <c r="N22" s="382"/>
      <c r="O22" s="383"/>
      <c r="P22" s="384"/>
      <c r="Q22" s="385"/>
      <c r="R22" s="386"/>
      <c r="S22" s="387"/>
      <c r="T22" s="388"/>
      <c r="U22" s="389"/>
      <c r="V22" s="390"/>
      <c r="W22" s="299">
        <f t="shared" si="1"/>
        <v>0</v>
      </c>
      <c r="X22" s="263">
        <f t="shared" si="10"/>
        <v>0</v>
      </c>
      <c r="Y22" s="472">
        <f>W22*4.42</f>
        <v>0</v>
      </c>
      <c r="Z22" s="264">
        <f t="shared" si="11"/>
        <v>0</v>
      </c>
    </row>
    <row r="23" ht="99.75" customHeight="1">
      <c r="B23" s="245" t="s">
        <v>456</v>
      </c>
      <c r="C23" s="301"/>
      <c r="D23" s="191">
        <v>10.0</v>
      </c>
      <c r="E23" s="191" t="s">
        <v>457</v>
      </c>
      <c r="F23" s="246">
        <v>196.0</v>
      </c>
      <c r="G23" s="189">
        <v>1.57</v>
      </c>
      <c r="H23" s="247">
        <v>310.0</v>
      </c>
      <c r="I23" s="377"/>
      <c r="J23" s="378"/>
      <c r="K23" s="379"/>
      <c r="L23" s="380"/>
      <c r="M23" s="381"/>
      <c r="N23" s="382"/>
      <c r="O23" s="383"/>
      <c r="P23" s="384"/>
      <c r="Q23" s="385"/>
      <c r="R23" s="386"/>
      <c r="S23" s="387"/>
      <c r="T23" s="388"/>
      <c r="U23" s="389"/>
      <c r="V23" s="390"/>
      <c r="W23" s="299">
        <f t="shared" si="1"/>
        <v>0</v>
      </c>
      <c r="X23" s="263">
        <f t="shared" si="10"/>
        <v>0</v>
      </c>
      <c r="Y23" s="472">
        <f>W23*3.4</f>
        <v>0</v>
      </c>
      <c r="Z23" s="264">
        <f t="shared" si="11"/>
        <v>0</v>
      </c>
    </row>
    <row r="24" ht="99.75" customHeight="1">
      <c r="B24" s="391" t="s">
        <v>458</v>
      </c>
      <c r="C24" s="304"/>
      <c r="D24" s="273">
        <v>10.0</v>
      </c>
      <c r="E24" s="273" t="s">
        <v>459</v>
      </c>
      <c r="F24" s="246">
        <v>304.0</v>
      </c>
      <c r="G24" s="189">
        <v>1.57</v>
      </c>
      <c r="H24" s="247">
        <v>480.0</v>
      </c>
      <c r="I24" s="474"/>
      <c r="J24" s="378"/>
      <c r="K24" s="379"/>
      <c r="L24" s="380"/>
      <c r="M24" s="381"/>
      <c r="N24" s="382"/>
      <c r="O24" s="383"/>
      <c r="P24" s="384"/>
      <c r="Q24" s="385"/>
      <c r="R24" s="386"/>
      <c r="S24" s="387"/>
      <c r="T24" s="388"/>
      <c r="U24" s="389"/>
      <c r="V24" s="390"/>
      <c r="W24" s="299">
        <f t="shared" si="1"/>
        <v>0</v>
      </c>
      <c r="X24" s="262">
        <f t="shared" si="10"/>
        <v>0</v>
      </c>
      <c r="Y24" s="473">
        <f>W24*5.7</f>
        <v>0</v>
      </c>
      <c r="Z24" s="305">
        <f t="shared" si="11"/>
        <v>0</v>
      </c>
    </row>
    <row r="25" ht="99.75" customHeight="1">
      <c r="B25" s="391" t="s">
        <v>460</v>
      </c>
      <c r="C25" s="304"/>
      <c r="D25" s="475">
        <v>5.0</v>
      </c>
      <c r="E25" s="273" t="s">
        <v>461</v>
      </c>
      <c r="F25" s="246">
        <v>188.0</v>
      </c>
      <c r="G25" s="189">
        <v>1.57</v>
      </c>
      <c r="H25" s="247">
        <v>300.0</v>
      </c>
      <c r="I25" s="377"/>
      <c r="J25" s="378"/>
      <c r="K25" s="379"/>
      <c r="L25" s="380"/>
      <c r="M25" s="392"/>
      <c r="N25" s="382"/>
      <c r="O25" s="383"/>
      <c r="P25" s="384"/>
      <c r="Q25" s="385"/>
      <c r="R25" s="386"/>
      <c r="S25" s="387"/>
      <c r="T25" s="388"/>
      <c r="U25" s="389"/>
      <c r="V25" s="390"/>
      <c r="W25" s="299">
        <f t="shared" si="1"/>
        <v>0</v>
      </c>
      <c r="X25" s="262">
        <f t="shared" si="10"/>
        <v>0</v>
      </c>
      <c r="Y25" s="473">
        <f>W25*2.2</f>
        <v>0</v>
      </c>
      <c r="Z25" s="305">
        <f t="shared" si="11"/>
        <v>0</v>
      </c>
    </row>
    <row r="26" ht="99.75" customHeight="1">
      <c r="B26" s="391" t="s">
        <v>462</v>
      </c>
      <c r="C26" s="304"/>
      <c r="D26" s="273">
        <v>5.0</v>
      </c>
      <c r="E26" s="273" t="s">
        <v>463</v>
      </c>
      <c r="F26" s="246">
        <v>200.0</v>
      </c>
      <c r="G26" s="189">
        <v>1.57</v>
      </c>
      <c r="H26" s="247">
        <v>315.0</v>
      </c>
      <c r="I26" s="377"/>
      <c r="J26" s="378"/>
      <c r="K26" s="379"/>
      <c r="L26" s="380"/>
      <c r="M26" s="392"/>
      <c r="N26" s="382"/>
      <c r="O26" s="383"/>
      <c r="P26" s="384"/>
      <c r="Q26" s="385"/>
      <c r="R26" s="386"/>
      <c r="S26" s="387"/>
      <c r="T26" s="388"/>
      <c r="U26" s="389"/>
      <c r="V26" s="390"/>
      <c r="W26" s="299">
        <f t="shared" si="1"/>
        <v>0</v>
      </c>
      <c r="X26" s="262">
        <f t="shared" si="10"/>
        <v>0</v>
      </c>
      <c r="Y26" s="473">
        <f>W26*2.4</f>
        <v>0</v>
      </c>
      <c r="Z26" s="305">
        <f t="shared" si="11"/>
        <v>0</v>
      </c>
    </row>
    <row r="27" ht="99.75" customHeight="1">
      <c r="B27" s="391" t="s">
        <v>464</v>
      </c>
      <c r="C27" s="304"/>
      <c r="D27" s="273">
        <v>5.0</v>
      </c>
      <c r="E27" s="273" t="s">
        <v>465</v>
      </c>
      <c r="F27" s="246">
        <v>282.0</v>
      </c>
      <c r="G27" s="189">
        <v>1.57</v>
      </c>
      <c r="H27" s="247">
        <v>445.0</v>
      </c>
      <c r="I27" s="377"/>
      <c r="J27" s="378"/>
      <c r="K27" s="379"/>
      <c r="L27" s="380"/>
      <c r="M27" s="392"/>
      <c r="N27" s="382"/>
      <c r="O27" s="383"/>
      <c r="P27" s="384"/>
      <c r="Q27" s="385"/>
      <c r="R27" s="386"/>
      <c r="S27" s="387"/>
      <c r="T27" s="388"/>
      <c r="U27" s="389"/>
      <c r="V27" s="390"/>
      <c r="W27" s="299">
        <f t="shared" si="1"/>
        <v>0</v>
      </c>
      <c r="X27" s="262">
        <f t="shared" si="10"/>
        <v>0</v>
      </c>
      <c r="Y27" s="473">
        <f>W27*3.88</f>
        <v>0</v>
      </c>
      <c r="Z27" s="305">
        <f t="shared" si="11"/>
        <v>0</v>
      </c>
    </row>
    <row r="28" ht="99.75" customHeight="1">
      <c r="B28" s="391" t="s">
        <v>466</v>
      </c>
      <c r="C28" s="304"/>
      <c r="D28" s="273">
        <v>5.0</v>
      </c>
      <c r="E28" s="273" t="s">
        <v>467</v>
      </c>
      <c r="F28" s="246">
        <v>425.0</v>
      </c>
      <c r="G28" s="189">
        <v>1.57</v>
      </c>
      <c r="H28" s="247">
        <v>670.0</v>
      </c>
      <c r="I28" s="377"/>
      <c r="J28" s="378"/>
      <c r="K28" s="379"/>
      <c r="L28" s="380"/>
      <c r="M28" s="392"/>
      <c r="N28" s="382"/>
      <c r="O28" s="383"/>
      <c r="P28" s="384"/>
      <c r="Q28" s="385"/>
      <c r="R28" s="386"/>
      <c r="S28" s="387"/>
      <c r="T28" s="388"/>
      <c r="U28" s="389"/>
      <c r="V28" s="390"/>
      <c r="W28" s="299">
        <f t="shared" si="1"/>
        <v>0</v>
      </c>
      <c r="X28" s="262">
        <f t="shared" si="10"/>
        <v>0</v>
      </c>
      <c r="Y28" s="473">
        <f>W28*6.44</f>
        <v>0</v>
      </c>
      <c r="Z28" s="305">
        <f t="shared" si="11"/>
        <v>0</v>
      </c>
    </row>
    <row r="29" ht="99.75" customHeight="1">
      <c r="B29" s="303" t="s">
        <v>468</v>
      </c>
      <c r="C29" s="304"/>
      <c r="D29" s="273">
        <v>3.0</v>
      </c>
      <c r="E29" s="273" t="s">
        <v>469</v>
      </c>
      <c r="F29" s="246">
        <v>205.0</v>
      </c>
      <c r="G29" s="189">
        <v>1.57</v>
      </c>
      <c r="H29" s="247">
        <v>325.0</v>
      </c>
      <c r="I29" s="377"/>
      <c r="J29" s="378"/>
      <c r="K29" s="379"/>
      <c r="L29" s="380"/>
      <c r="M29" s="392"/>
      <c r="N29" s="382"/>
      <c r="O29" s="383"/>
      <c r="P29" s="384"/>
      <c r="Q29" s="385"/>
      <c r="R29" s="386"/>
      <c r="S29" s="387"/>
      <c r="T29" s="388"/>
      <c r="U29" s="389"/>
      <c r="V29" s="390"/>
      <c r="W29" s="299">
        <f t="shared" si="1"/>
        <v>0</v>
      </c>
      <c r="X29" s="262">
        <f t="shared" si="10"/>
        <v>0</v>
      </c>
      <c r="Y29" s="473">
        <f>W29*3</f>
        <v>0</v>
      </c>
      <c r="Z29" s="305">
        <f t="shared" si="11"/>
        <v>0</v>
      </c>
    </row>
    <row r="30" ht="99.75" customHeight="1">
      <c r="B30" s="391" t="s">
        <v>470</v>
      </c>
      <c r="C30" s="304"/>
      <c r="D30" s="273">
        <v>3.0</v>
      </c>
      <c r="E30" s="273" t="s">
        <v>471</v>
      </c>
      <c r="F30" s="246">
        <v>217.0</v>
      </c>
      <c r="G30" s="189">
        <v>1.57</v>
      </c>
      <c r="H30" s="247">
        <v>345.0</v>
      </c>
      <c r="I30" s="377"/>
      <c r="J30" s="378"/>
      <c r="K30" s="379"/>
      <c r="L30" s="380"/>
      <c r="M30" s="392"/>
      <c r="N30" s="382"/>
      <c r="O30" s="383"/>
      <c r="P30" s="384"/>
      <c r="Q30" s="385"/>
      <c r="R30" s="386"/>
      <c r="S30" s="387"/>
      <c r="T30" s="388"/>
      <c r="U30" s="389"/>
      <c r="V30" s="390"/>
      <c r="W30" s="299">
        <f t="shared" si="1"/>
        <v>0</v>
      </c>
      <c r="X30" s="262">
        <f t="shared" si="10"/>
        <v>0</v>
      </c>
      <c r="Y30" s="473">
        <f>W30*3.18</f>
        <v>0</v>
      </c>
      <c r="Z30" s="305">
        <f t="shared" si="11"/>
        <v>0</v>
      </c>
    </row>
    <row r="31" ht="99.75" customHeight="1">
      <c r="B31" s="303" t="s">
        <v>472</v>
      </c>
      <c r="C31" s="304"/>
      <c r="D31" s="273">
        <v>3.0</v>
      </c>
      <c r="E31" s="273" t="s">
        <v>473</v>
      </c>
      <c r="F31" s="246">
        <v>187.0</v>
      </c>
      <c r="G31" s="189">
        <v>1.57</v>
      </c>
      <c r="H31" s="247">
        <v>295.0</v>
      </c>
      <c r="I31" s="377"/>
      <c r="J31" s="378"/>
      <c r="K31" s="379"/>
      <c r="L31" s="380"/>
      <c r="M31" s="392"/>
      <c r="N31" s="382"/>
      <c r="O31" s="383"/>
      <c r="P31" s="384"/>
      <c r="Q31" s="385"/>
      <c r="R31" s="386"/>
      <c r="S31" s="387"/>
      <c r="T31" s="388"/>
      <c r="U31" s="389"/>
      <c r="V31" s="390"/>
      <c r="W31" s="299">
        <f t="shared" si="1"/>
        <v>0</v>
      </c>
      <c r="X31" s="262">
        <f t="shared" si="10"/>
        <v>0</v>
      </c>
      <c r="Y31" s="473">
        <f>W31*2.7</f>
        <v>0</v>
      </c>
      <c r="Z31" s="305">
        <f t="shared" si="11"/>
        <v>0</v>
      </c>
    </row>
    <row r="32" ht="99.75" customHeight="1">
      <c r="B32" s="391" t="s">
        <v>474</v>
      </c>
      <c r="C32" s="304"/>
      <c r="D32" s="273">
        <v>2.0</v>
      </c>
      <c r="E32" s="273" t="s">
        <v>475</v>
      </c>
      <c r="F32" s="246">
        <v>382.0</v>
      </c>
      <c r="G32" s="189">
        <v>1.57</v>
      </c>
      <c r="H32" s="247">
        <v>600.0</v>
      </c>
      <c r="I32" s="377"/>
      <c r="J32" s="378"/>
      <c r="K32" s="379"/>
      <c r="L32" s="380"/>
      <c r="M32" s="392"/>
      <c r="N32" s="382"/>
      <c r="O32" s="383"/>
      <c r="P32" s="384"/>
      <c r="Q32" s="385"/>
      <c r="R32" s="386"/>
      <c r="S32" s="387"/>
      <c r="T32" s="388"/>
      <c r="U32" s="389"/>
      <c r="V32" s="390"/>
      <c r="W32" s="299">
        <f t="shared" si="1"/>
        <v>0</v>
      </c>
      <c r="X32" s="262">
        <f t="shared" si="10"/>
        <v>0</v>
      </c>
      <c r="Y32" s="473">
        <f>W32*6.4</f>
        <v>0</v>
      </c>
      <c r="Z32" s="305">
        <f t="shared" si="11"/>
        <v>0</v>
      </c>
    </row>
    <row r="33" ht="99.75" customHeight="1">
      <c r="B33" s="391" t="s">
        <v>476</v>
      </c>
      <c r="C33" s="304"/>
      <c r="D33" s="273">
        <v>1.0</v>
      </c>
      <c r="E33" s="273" t="s">
        <v>477</v>
      </c>
      <c r="F33" s="246">
        <v>147.0</v>
      </c>
      <c r="G33" s="189">
        <v>1.57</v>
      </c>
      <c r="H33" s="247">
        <v>235.0</v>
      </c>
      <c r="I33" s="377"/>
      <c r="J33" s="378"/>
      <c r="K33" s="379"/>
      <c r="L33" s="380"/>
      <c r="M33" s="392"/>
      <c r="N33" s="382"/>
      <c r="O33" s="383"/>
      <c r="P33" s="384"/>
      <c r="Q33" s="385"/>
      <c r="R33" s="386"/>
      <c r="S33" s="387"/>
      <c r="T33" s="388"/>
      <c r="U33" s="389"/>
      <c r="V33" s="390"/>
      <c r="W33" s="299">
        <f t="shared" si="1"/>
        <v>0</v>
      </c>
      <c r="X33" s="262">
        <f t="shared" si="10"/>
        <v>0</v>
      </c>
      <c r="Y33" s="473">
        <f>W33*2.35</f>
        <v>0</v>
      </c>
      <c r="Z33" s="305">
        <f t="shared" si="11"/>
        <v>0</v>
      </c>
    </row>
    <row r="34" ht="99.75" customHeight="1">
      <c r="B34" s="476" t="s">
        <v>478</v>
      </c>
      <c r="C34" s="307"/>
      <c r="D34" s="225">
        <v>1.0</v>
      </c>
      <c r="E34" s="225" t="s">
        <v>479</v>
      </c>
      <c r="F34" s="246">
        <v>196.0</v>
      </c>
      <c r="G34" s="189">
        <v>1.57</v>
      </c>
      <c r="H34" s="247">
        <v>310.0</v>
      </c>
      <c r="I34" s="393"/>
      <c r="J34" s="394"/>
      <c r="K34" s="395"/>
      <c r="L34" s="396"/>
      <c r="M34" s="397"/>
      <c r="N34" s="398"/>
      <c r="O34" s="399"/>
      <c r="P34" s="400"/>
      <c r="Q34" s="401"/>
      <c r="R34" s="402"/>
      <c r="S34" s="403"/>
      <c r="T34" s="404"/>
      <c r="U34" s="405"/>
      <c r="V34" s="406"/>
      <c r="W34" s="299">
        <f t="shared" si="1"/>
        <v>0</v>
      </c>
      <c r="X34" s="322">
        <f t="shared" si="10"/>
        <v>0</v>
      </c>
      <c r="Y34" s="322">
        <f>W34*3.23</f>
        <v>0</v>
      </c>
      <c r="Z34" s="323">
        <f t="shared" si="11"/>
        <v>0</v>
      </c>
    </row>
    <row r="35" ht="15.75" customHeight="1">
      <c r="B35" s="407"/>
      <c r="C35" s="407"/>
      <c r="D35" s="407"/>
      <c r="E35" s="407"/>
      <c r="F35" s="212"/>
      <c r="G35" s="407"/>
      <c r="H35" s="212"/>
      <c r="I35" s="279">
        <f t="shared" ref="I35:Z35" si="12">SUM(I5:I34)</f>
        <v>0</v>
      </c>
      <c r="J35" s="279">
        <f t="shared" si="12"/>
        <v>0</v>
      </c>
      <c r="K35" s="279">
        <f t="shared" si="12"/>
        <v>0</v>
      </c>
      <c r="L35" s="279">
        <f t="shared" si="12"/>
        <v>0</v>
      </c>
      <c r="M35" s="279">
        <f t="shared" si="12"/>
        <v>0</v>
      </c>
      <c r="N35" s="279">
        <f t="shared" si="12"/>
        <v>0</v>
      </c>
      <c r="O35" s="279">
        <f t="shared" si="12"/>
        <v>0</v>
      </c>
      <c r="P35" s="279">
        <f t="shared" si="12"/>
        <v>0</v>
      </c>
      <c r="Q35" s="279">
        <f t="shared" si="12"/>
        <v>0</v>
      </c>
      <c r="R35" s="279">
        <f t="shared" si="12"/>
        <v>0</v>
      </c>
      <c r="S35" s="279">
        <f t="shared" si="12"/>
        <v>0</v>
      </c>
      <c r="T35" s="279">
        <f t="shared" si="12"/>
        <v>0</v>
      </c>
      <c r="U35" s="279">
        <f t="shared" si="12"/>
        <v>0</v>
      </c>
      <c r="V35" s="279">
        <f t="shared" si="12"/>
        <v>0</v>
      </c>
      <c r="W35" s="279">
        <f t="shared" si="12"/>
        <v>0</v>
      </c>
      <c r="X35" s="279">
        <f t="shared" si="12"/>
        <v>0</v>
      </c>
      <c r="Y35" s="279">
        <f t="shared" si="12"/>
        <v>0</v>
      </c>
      <c r="Z35" s="280">
        <f t="shared" si="12"/>
        <v>0</v>
      </c>
    </row>
    <row r="36" ht="15.75" customHeight="1">
      <c r="F36" s="36"/>
      <c r="H36" s="36"/>
      <c r="Z36" s="36"/>
    </row>
    <row r="37" ht="15.75" customHeight="1">
      <c r="F37" s="36"/>
      <c r="H37" s="36"/>
      <c r="Z37" s="36"/>
    </row>
    <row r="38" ht="15.75" customHeight="1">
      <c r="F38" s="36"/>
      <c r="H38" s="36"/>
      <c r="Z38" s="36"/>
    </row>
    <row r="39" ht="15.75" customHeight="1">
      <c r="F39" s="36"/>
      <c r="H39" s="36"/>
      <c r="Z39" s="36"/>
    </row>
    <row r="40" ht="15.75" customHeight="1">
      <c r="F40" s="36"/>
      <c r="H40" s="36"/>
      <c r="Z40" s="36"/>
    </row>
    <row r="41" ht="15.75" customHeight="1">
      <c r="F41" s="36"/>
      <c r="H41" s="36"/>
      <c r="Z41" s="36"/>
    </row>
    <row r="42" ht="15.75" customHeight="1">
      <c r="F42" s="36"/>
      <c r="H42" s="36"/>
      <c r="Z42" s="36"/>
    </row>
    <row r="43" ht="15.75" customHeight="1">
      <c r="F43" s="36"/>
      <c r="H43" s="36"/>
      <c r="Z43" s="36"/>
    </row>
    <row r="44" ht="15.75" customHeight="1">
      <c r="F44" s="36"/>
      <c r="H44" s="36"/>
      <c r="Z44" s="36"/>
    </row>
    <row r="45" ht="15.75" customHeight="1">
      <c r="F45" s="36"/>
      <c r="H45" s="36"/>
      <c r="Z45" s="36"/>
    </row>
    <row r="46" ht="15.75" customHeight="1">
      <c r="F46" s="36"/>
      <c r="H46" s="36"/>
      <c r="Z46" s="36"/>
    </row>
    <row r="47" ht="15.75" customHeight="1">
      <c r="F47" s="36"/>
      <c r="H47" s="36"/>
      <c r="Z47" s="36"/>
    </row>
    <row r="48" ht="15.75" customHeight="1">
      <c r="F48" s="36"/>
      <c r="H48" s="36"/>
      <c r="Z48" s="36"/>
    </row>
    <row r="49" ht="15.75" customHeight="1">
      <c r="F49" s="36"/>
      <c r="H49" s="36"/>
      <c r="Z49" s="36"/>
    </row>
    <row r="50" ht="15.75" customHeight="1">
      <c r="F50" s="36"/>
      <c r="H50" s="36"/>
      <c r="Z50" s="36"/>
    </row>
    <row r="51" ht="15.75" customHeight="1">
      <c r="F51" s="36"/>
      <c r="H51" s="36"/>
      <c r="Z51" s="36"/>
    </row>
    <row r="52" ht="15.75" customHeight="1">
      <c r="F52" s="36"/>
      <c r="H52" s="36"/>
      <c r="Z52" s="36"/>
    </row>
    <row r="53" ht="15.75" customHeight="1">
      <c r="F53" s="36"/>
      <c r="H53" s="36"/>
      <c r="Z53" s="36"/>
    </row>
    <row r="54" ht="15.75" customHeight="1">
      <c r="F54" s="36"/>
      <c r="H54" s="36"/>
      <c r="Z54" s="36"/>
    </row>
    <row r="55" ht="15.75" customHeight="1">
      <c r="F55" s="36"/>
      <c r="H55" s="36"/>
      <c r="Z55" s="36"/>
    </row>
    <row r="56" ht="15.75" customHeight="1">
      <c r="F56" s="36"/>
      <c r="H56" s="36"/>
      <c r="Z56" s="36"/>
    </row>
    <row r="57" ht="15.75" customHeight="1">
      <c r="F57" s="36"/>
      <c r="H57" s="36"/>
      <c r="Z57" s="36"/>
    </row>
    <row r="58" ht="15.75" customHeight="1">
      <c r="F58" s="36"/>
      <c r="H58" s="36"/>
      <c r="Z58" s="36"/>
    </row>
    <row r="59" ht="15.75" customHeight="1">
      <c r="F59" s="36"/>
      <c r="H59" s="36"/>
      <c r="Z59" s="36"/>
    </row>
    <row r="60" ht="15.75" customHeight="1">
      <c r="F60" s="36"/>
      <c r="H60" s="36"/>
      <c r="Z60" s="36"/>
    </row>
    <row r="61" ht="15.75" customHeight="1">
      <c r="F61" s="36"/>
      <c r="H61" s="36"/>
      <c r="Z61" s="36"/>
    </row>
    <row r="62" ht="15.75" customHeight="1">
      <c r="F62" s="36"/>
      <c r="H62" s="36"/>
      <c r="Z62" s="36"/>
    </row>
    <row r="63" ht="15.75" customHeight="1">
      <c r="F63" s="36"/>
      <c r="H63" s="36"/>
      <c r="Z63" s="36"/>
    </row>
    <row r="64" ht="15.75" customHeight="1">
      <c r="F64" s="36"/>
      <c r="H64" s="36"/>
      <c r="Z64" s="36"/>
    </row>
    <row r="65" ht="15.75" customHeight="1">
      <c r="F65" s="36"/>
      <c r="H65" s="36"/>
      <c r="Z65" s="36"/>
    </row>
    <row r="66" ht="15.75" customHeight="1">
      <c r="F66" s="36"/>
      <c r="H66" s="36"/>
      <c r="Z66" s="36"/>
    </row>
    <row r="67" ht="15.75" customHeight="1">
      <c r="F67" s="36"/>
      <c r="H67" s="36"/>
      <c r="Z67" s="36"/>
    </row>
    <row r="68" ht="15.75" customHeight="1">
      <c r="F68" s="36"/>
      <c r="H68" s="36"/>
      <c r="Z68" s="36"/>
    </row>
    <row r="69" ht="15.75" customHeight="1">
      <c r="F69" s="36"/>
      <c r="H69" s="36"/>
      <c r="Z69" s="36"/>
    </row>
    <row r="70" ht="15.75" customHeight="1">
      <c r="F70" s="36"/>
      <c r="H70" s="36"/>
      <c r="Z70" s="36"/>
    </row>
    <row r="71" ht="15.75" customHeight="1">
      <c r="F71" s="36"/>
      <c r="H71" s="36"/>
      <c r="Z71" s="36"/>
    </row>
    <row r="72" ht="15.75" customHeight="1">
      <c r="F72" s="36"/>
      <c r="H72" s="36"/>
      <c r="Z72" s="36"/>
    </row>
    <row r="73" ht="15.75" customHeight="1">
      <c r="F73" s="36"/>
      <c r="H73" s="36"/>
      <c r="Z73" s="36"/>
    </row>
    <row r="74" ht="15.75" customHeight="1">
      <c r="F74" s="36"/>
      <c r="H74" s="36"/>
      <c r="Z74" s="36"/>
    </row>
    <row r="75" ht="15.75" customHeight="1">
      <c r="F75" s="36"/>
      <c r="H75" s="36"/>
      <c r="Z75" s="36"/>
    </row>
    <row r="76" ht="15.75" customHeight="1">
      <c r="F76" s="36"/>
      <c r="H76" s="36"/>
      <c r="Z76" s="36"/>
    </row>
    <row r="77" ht="15.75" customHeight="1">
      <c r="F77" s="36"/>
      <c r="H77" s="36"/>
      <c r="Z77" s="36"/>
    </row>
    <row r="78" ht="15.75" customHeight="1">
      <c r="F78" s="36"/>
      <c r="H78" s="36"/>
      <c r="Z78" s="36"/>
    </row>
    <row r="79" ht="15.75" customHeight="1">
      <c r="F79" s="36"/>
      <c r="H79" s="36"/>
      <c r="Z79" s="36"/>
    </row>
    <row r="80" ht="15.75" customHeight="1">
      <c r="F80" s="36"/>
      <c r="H80" s="36"/>
      <c r="Z80" s="36"/>
    </row>
    <row r="81" ht="15.75" customHeight="1">
      <c r="F81" s="36"/>
      <c r="H81" s="36"/>
      <c r="Z81" s="36"/>
    </row>
    <row r="82" ht="15.75" customHeight="1">
      <c r="F82" s="36"/>
      <c r="H82" s="36"/>
      <c r="Z82" s="36"/>
    </row>
    <row r="83" ht="15.75" customHeight="1">
      <c r="F83" s="36"/>
      <c r="H83" s="36"/>
      <c r="Z83" s="36"/>
    </row>
    <row r="84" ht="15.75" customHeight="1">
      <c r="F84" s="36"/>
      <c r="H84" s="36"/>
      <c r="Z84" s="36"/>
    </row>
    <row r="85" ht="15.75" customHeight="1">
      <c r="F85" s="36"/>
      <c r="H85" s="36"/>
      <c r="Z85" s="36"/>
    </row>
    <row r="86" ht="15.75" customHeight="1">
      <c r="F86" s="36"/>
      <c r="H86" s="36"/>
      <c r="Z86" s="36"/>
    </row>
    <row r="87" ht="15.75" customHeight="1">
      <c r="F87" s="36"/>
      <c r="H87" s="36"/>
      <c r="Z87" s="36"/>
    </row>
    <row r="88" ht="15.75" customHeight="1">
      <c r="F88" s="36"/>
      <c r="H88" s="36"/>
      <c r="Z88" s="36"/>
    </row>
    <row r="89" ht="15.75" customHeight="1">
      <c r="F89" s="36"/>
      <c r="H89" s="36"/>
      <c r="Z89" s="36"/>
    </row>
    <row r="90" ht="15.75" customHeight="1">
      <c r="F90" s="36"/>
      <c r="H90" s="36"/>
      <c r="Z90" s="36"/>
    </row>
    <row r="91" ht="15.75" customHeight="1">
      <c r="F91" s="36"/>
      <c r="H91" s="36"/>
      <c r="Z91" s="36"/>
    </row>
    <row r="92" ht="15.75" customHeight="1">
      <c r="F92" s="36"/>
      <c r="H92" s="36"/>
      <c r="Z92" s="36"/>
    </row>
    <row r="93" ht="15.75" customHeight="1">
      <c r="F93" s="36"/>
      <c r="H93" s="36"/>
      <c r="Z93" s="36"/>
    </row>
    <row r="94" ht="15.75" customHeight="1">
      <c r="F94" s="36"/>
      <c r="H94" s="36"/>
      <c r="Z94" s="36"/>
    </row>
    <row r="95" ht="15.75" customHeight="1">
      <c r="F95" s="36"/>
      <c r="H95" s="36"/>
      <c r="Z95" s="36"/>
    </row>
    <row r="96" ht="15.75" customHeight="1">
      <c r="F96" s="36"/>
      <c r="H96" s="36"/>
      <c r="Z96" s="36"/>
    </row>
    <row r="97" ht="15.75" customHeight="1">
      <c r="F97" s="36"/>
      <c r="H97" s="36"/>
      <c r="Z97" s="36"/>
    </row>
    <row r="98" ht="15.75" customHeight="1">
      <c r="F98" s="36"/>
      <c r="H98" s="36"/>
      <c r="Z98" s="36"/>
    </row>
    <row r="99" ht="15.75" customHeight="1">
      <c r="F99" s="36"/>
      <c r="H99" s="36"/>
      <c r="Z99" s="36"/>
    </row>
    <row r="100" ht="15.75" customHeight="1">
      <c r="F100" s="36"/>
      <c r="H100" s="36"/>
      <c r="Z100" s="36"/>
    </row>
    <row r="101" ht="15.75" customHeight="1">
      <c r="F101" s="36"/>
      <c r="H101" s="36"/>
      <c r="Z101" s="36"/>
    </row>
    <row r="102" ht="15.75" customHeight="1">
      <c r="F102" s="36"/>
      <c r="H102" s="36"/>
      <c r="Z102" s="36"/>
    </row>
    <row r="103" ht="15.75" customHeight="1">
      <c r="F103" s="36"/>
      <c r="H103" s="36"/>
      <c r="Z103" s="36"/>
    </row>
    <row r="104" ht="15.75" customHeight="1">
      <c r="F104" s="36"/>
      <c r="H104" s="36"/>
      <c r="Z104" s="36"/>
    </row>
    <row r="105" ht="15.75" customHeight="1">
      <c r="F105" s="36"/>
      <c r="H105" s="36"/>
      <c r="Z105" s="36"/>
    </row>
    <row r="106" ht="15.75" customHeight="1">
      <c r="F106" s="36"/>
      <c r="H106" s="36"/>
      <c r="Z106" s="36"/>
    </row>
    <row r="107" ht="15.75" customHeight="1">
      <c r="F107" s="36"/>
      <c r="H107" s="36"/>
      <c r="Z107" s="36"/>
    </row>
    <row r="108" ht="15.75" customHeight="1">
      <c r="F108" s="36"/>
      <c r="H108" s="36"/>
      <c r="Z108" s="36"/>
    </row>
    <row r="109" ht="15.75" customHeight="1">
      <c r="F109" s="36"/>
      <c r="H109" s="36"/>
      <c r="Z109" s="36"/>
    </row>
    <row r="110" ht="15.75" customHeight="1">
      <c r="F110" s="36"/>
      <c r="H110" s="36"/>
      <c r="Z110" s="36"/>
    </row>
    <row r="111" ht="15.75" customHeight="1">
      <c r="F111" s="36"/>
      <c r="H111" s="36"/>
      <c r="Z111" s="36"/>
    </row>
    <row r="112" ht="15.75" customHeight="1">
      <c r="F112" s="36"/>
      <c r="H112" s="36"/>
      <c r="Z112" s="36"/>
    </row>
    <row r="113" ht="15.75" customHeight="1">
      <c r="F113" s="36"/>
      <c r="H113" s="36"/>
      <c r="Z113" s="36"/>
    </row>
    <row r="114" ht="15.75" customHeight="1">
      <c r="F114" s="36"/>
      <c r="H114" s="36"/>
      <c r="Z114" s="36"/>
    </row>
    <row r="115" ht="15.75" customHeight="1">
      <c r="F115" s="36"/>
      <c r="H115" s="36"/>
      <c r="Z115" s="36"/>
    </row>
    <row r="116" ht="15.75" customHeight="1">
      <c r="F116" s="36"/>
      <c r="H116" s="36"/>
      <c r="Z116" s="36"/>
    </row>
    <row r="117" ht="15.75" customHeight="1">
      <c r="F117" s="36"/>
      <c r="H117" s="36"/>
      <c r="Z117" s="36"/>
    </row>
    <row r="118" ht="15.75" customHeight="1">
      <c r="F118" s="36"/>
      <c r="H118" s="36"/>
      <c r="Z118" s="36"/>
    </row>
    <row r="119" ht="15.75" customHeight="1">
      <c r="F119" s="36"/>
      <c r="H119" s="36"/>
      <c r="Z119" s="36"/>
    </row>
    <row r="120" ht="15.75" customHeight="1">
      <c r="F120" s="36"/>
      <c r="H120" s="36"/>
      <c r="Z120" s="36"/>
    </row>
    <row r="121" ht="15.75" customHeight="1">
      <c r="F121" s="36"/>
      <c r="H121" s="36"/>
      <c r="Z121" s="36"/>
    </row>
    <row r="122" ht="15.75" customHeight="1">
      <c r="F122" s="36"/>
      <c r="H122" s="36"/>
      <c r="Z122" s="36"/>
    </row>
    <row r="123" ht="15.75" customHeight="1">
      <c r="F123" s="36"/>
      <c r="H123" s="36"/>
      <c r="Z123" s="36"/>
    </row>
    <row r="124" ht="15.75" customHeight="1">
      <c r="F124" s="36"/>
      <c r="H124" s="36"/>
      <c r="Z124" s="36"/>
    </row>
    <row r="125" ht="15.75" customHeight="1">
      <c r="F125" s="36"/>
      <c r="H125" s="36"/>
      <c r="Z125" s="36"/>
    </row>
    <row r="126" ht="15.75" customHeight="1">
      <c r="F126" s="36"/>
      <c r="H126" s="36"/>
      <c r="Z126" s="36"/>
    </row>
    <row r="127" ht="15.75" customHeight="1">
      <c r="F127" s="36"/>
      <c r="H127" s="36"/>
      <c r="Z127" s="36"/>
    </row>
    <row r="128" ht="15.75" customHeight="1">
      <c r="F128" s="36"/>
      <c r="H128" s="36"/>
      <c r="Z128" s="36"/>
    </row>
    <row r="129" ht="15.75" customHeight="1">
      <c r="F129" s="36"/>
      <c r="H129" s="36"/>
      <c r="Z129" s="36"/>
    </row>
    <row r="130" ht="15.75" customHeight="1">
      <c r="F130" s="36"/>
      <c r="H130" s="36"/>
      <c r="Z130" s="36"/>
    </row>
    <row r="131" ht="15.75" customHeight="1">
      <c r="F131" s="36"/>
      <c r="H131" s="36"/>
      <c r="Z131" s="36"/>
    </row>
    <row r="132" ht="15.75" customHeight="1">
      <c r="F132" s="36"/>
      <c r="H132" s="36"/>
      <c r="Z132" s="36"/>
    </row>
    <row r="133" ht="15.75" customHeight="1">
      <c r="F133" s="36"/>
      <c r="H133" s="36"/>
      <c r="Z133" s="36"/>
    </row>
    <row r="134" ht="15.75" customHeight="1">
      <c r="F134" s="36"/>
      <c r="H134" s="36"/>
      <c r="Z134" s="36"/>
    </row>
    <row r="135" ht="15.75" customHeight="1">
      <c r="F135" s="36"/>
      <c r="H135" s="36"/>
      <c r="Z135" s="36"/>
    </row>
    <row r="136" ht="15.75" customHeight="1">
      <c r="F136" s="36"/>
      <c r="H136" s="36"/>
      <c r="Z136" s="36"/>
    </row>
    <row r="137" ht="15.75" customHeight="1">
      <c r="F137" s="36"/>
      <c r="H137" s="36"/>
      <c r="Z137" s="36"/>
    </row>
    <row r="138" ht="15.75" customHeight="1">
      <c r="F138" s="36"/>
      <c r="H138" s="36"/>
      <c r="Z138" s="36"/>
    </row>
    <row r="139" ht="15.75" customHeight="1">
      <c r="F139" s="36"/>
      <c r="H139" s="36"/>
      <c r="Z139" s="36"/>
    </row>
    <row r="140" ht="15.75" customHeight="1">
      <c r="F140" s="36"/>
      <c r="H140" s="36"/>
      <c r="Z140" s="36"/>
    </row>
    <row r="141" ht="15.75" customHeight="1">
      <c r="F141" s="36"/>
      <c r="H141" s="36"/>
      <c r="Z141" s="36"/>
    </row>
    <row r="142" ht="15.75" customHeight="1">
      <c r="F142" s="36"/>
      <c r="H142" s="36"/>
      <c r="Z142" s="36"/>
    </row>
    <row r="143" ht="15.75" customHeight="1">
      <c r="F143" s="36"/>
      <c r="H143" s="36"/>
      <c r="Z143" s="36"/>
    </row>
    <row r="144" ht="15.75" customHeight="1">
      <c r="F144" s="36"/>
      <c r="H144" s="36"/>
      <c r="Z144" s="36"/>
    </row>
    <row r="145" ht="15.75" customHeight="1">
      <c r="F145" s="36"/>
      <c r="H145" s="36"/>
      <c r="Z145" s="36"/>
    </row>
    <row r="146" ht="15.75" customHeight="1">
      <c r="F146" s="36"/>
      <c r="H146" s="36"/>
      <c r="Z146" s="36"/>
    </row>
    <row r="147" ht="15.75" customHeight="1">
      <c r="F147" s="36"/>
      <c r="H147" s="36"/>
      <c r="Z147" s="36"/>
    </row>
    <row r="148" ht="15.75" customHeight="1">
      <c r="F148" s="36"/>
      <c r="H148" s="36"/>
      <c r="Z148" s="36"/>
    </row>
    <row r="149" ht="15.75" customHeight="1">
      <c r="F149" s="36"/>
      <c r="H149" s="36"/>
      <c r="Z149" s="36"/>
    </row>
    <row r="150" ht="15.75" customHeight="1">
      <c r="F150" s="36"/>
      <c r="H150" s="36"/>
      <c r="Z150" s="36"/>
    </row>
    <row r="151" ht="15.75" customHeight="1">
      <c r="F151" s="36"/>
      <c r="H151" s="36"/>
      <c r="Z151" s="36"/>
    </row>
    <row r="152" ht="15.75" customHeight="1">
      <c r="F152" s="36"/>
      <c r="H152" s="36"/>
      <c r="Z152" s="36"/>
    </row>
    <row r="153" ht="15.75" customHeight="1">
      <c r="F153" s="36"/>
      <c r="H153" s="36"/>
      <c r="Z153" s="36"/>
    </row>
    <row r="154" ht="15.75" customHeight="1">
      <c r="F154" s="36"/>
      <c r="H154" s="36"/>
      <c r="Z154" s="36"/>
    </row>
    <row r="155" ht="15.75" customHeight="1">
      <c r="F155" s="36"/>
      <c r="H155" s="36"/>
      <c r="Z155" s="36"/>
    </row>
    <row r="156" ht="15.75" customHeight="1">
      <c r="F156" s="36"/>
      <c r="H156" s="36"/>
      <c r="Z156" s="36"/>
    </row>
    <row r="157" ht="15.75" customHeight="1">
      <c r="F157" s="36"/>
      <c r="H157" s="36"/>
      <c r="Z157" s="36"/>
    </row>
    <row r="158" ht="15.75" customHeight="1">
      <c r="F158" s="36"/>
      <c r="H158" s="36"/>
      <c r="Z158" s="36"/>
    </row>
    <row r="159" ht="15.75" customHeight="1">
      <c r="F159" s="36"/>
      <c r="H159" s="36"/>
      <c r="Z159" s="36"/>
    </row>
    <row r="160" ht="15.75" customHeight="1">
      <c r="F160" s="36"/>
      <c r="H160" s="36"/>
      <c r="Z160" s="36"/>
    </row>
    <row r="161" ht="15.75" customHeight="1">
      <c r="F161" s="36"/>
      <c r="H161" s="36"/>
      <c r="Z161" s="36"/>
    </row>
    <row r="162" ht="15.75" customHeight="1">
      <c r="F162" s="36"/>
      <c r="H162" s="36"/>
      <c r="Z162" s="36"/>
    </row>
    <row r="163" ht="15.75" customHeight="1">
      <c r="F163" s="36"/>
      <c r="H163" s="36"/>
      <c r="Z163" s="36"/>
    </row>
    <row r="164" ht="15.75" customHeight="1">
      <c r="F164" s="36"/>
      <c r="H164" s="36"/>
      <c r="Z164" s="36"/>
    </row>
    <row r="165" ht="15.75" customHeight="1">
      <c r="F165" s="36"/>
      <c r="H165" s="36"/>
      <c r="Z165" s="36"/>
    </row>
    <row r="166" ht="15.75" customHeight="1">
      <c r="F166" s="36"/>
      <c r="H166" s="36"/>
      <c r="Z166" s="36"/>
    </row>
    <row r="167" ht="15.75" customHeight="1">
      <c r="F167" s="36"/>
      <c r="H167" s="36"/>
      <c r="Z167" s="36"/>
    </row>
    <row r="168" ht="15.75" customHeight="1">
      <c r="F168" s="36"/>
      <c r="H168" s="36"/>
      <c r="Z168" s="36"/>
    </row>
    <row r="169" ht="15.75" customHeight="1">
      <c r="F169" s="36"/>
      <c r="H169" s="36"/>
      <c r="Z169" s="36"/>
    </row>
    <row r="170" ht="15.75" customHeight="1">
      <c r="F170" s="36"/>
      <c r="H170" s="36"/>
      <c r="Z170" s="36"/>
    </row>
    <row r="171" ht="15.75" customHeight="1">
      <c r="F171" s="36"/>
      <c r="H171" s="36"/>
      <c r="Z171" s="36"/>
    </row>
    <row r="172" ht="15.75" customHeight="1">
      <c r="F172" s="36"/>
      <c r="H172" s="36"/>
      <c r="Z172" s="36"/>
    </row>
    <row r="173" ht="15.75" customHeight="1">
      <c r="F173" s="36"/>
      <c r="H173" s="36"/>
      <c r="Z173" s="36"/>
    </row>
    <row r="174" ht="15.75" customHeight="1">
      <c r="F174" s="36"/>
      <c r="H174" s="36"/>
      <c r="Z174" s="36"/>
    </row>
    <row r="175" ht="15.75" customHeight="1">
      <c r="F175" s="36"/>
      <c r="H175" s="36"/>
      <c r="Z175" s="36"/>
    </row>
    <row r="176" ht="15.75" customHeight="1">
      <c r="F176" s="36"/>
      <c r="H176" s="36"/>
      <c r="Z176" s="36"/>
    </row>
    <row r="177" ht="15.75" customHeight="1">
      <c r="F177" s="36"/>
      <c r="H177" s="36"/>
      <c r="Z177" s="36"/>
    </row>
    <row r="178" ht="15.75" customHeight="1">
      <c r="F178" s="36"/>
      <c r="H178" s="36"/>
      <c r="Z178" s="36"/>
    </row>
    <row r="179" ht="15.75" customHeight="1">
      <c r="F179" s="36"/>
      <c r="H179" s="36"/>
      <c r="Z179" s="36"/>
    </row>
    <row r="180" ht="15.75" customHeight="1">
      <c r="F180" s="36"/>
      <c r="H180" s="36"/>
      <c r="Z180" s="36"/>
    </row>
    <row r="181" ht="15.75" customHeight="1">
      <c r="F181" s="36"/>
      <c r="H181" s="36"/>
      <c r="Z181" s="36"/>
    </row>
    <row r="182" ht="15.75" customHeight="1">
      <c r="F182" s="36"/>
      <c r="H182" s="36"/>
      <c r="Z182" s="36"/>
    </row>
    <row r="183" ht="15.75" customHeight="1">
      <c r="F183" s="36"/>
      <c r="H183" s="36"/>
      <c r="Z183" s="36"/>
    </row>
    <row r="184" ht="15.75" customHeight="1">
      <c r="F184" s="36"/>
      <c r="H184" s="36"/>
      <c r="Z184" s="36"/>
    </row>
    <row r="185" ht="15.75" customHeight="1">
      <c r="F185" s="36"/>
      <c r="H185" s="36"/>
      <c r="Z185" s="36"/>
    </row>
    <row r="186" ht="15.75" customHeight="1">
      <c r="F186" s="36"/>
      <c r="H186" s="36"/>
      <c r="Z186" s="36"/>
    </row>
    <row r="187" ht="15.75" customHeight="1">
      <c r="F187" s="36"/>
      <c r="H187" s="36"/>
      <c r="Z187" s="36"/>
    </row>
    <row r="188" ht="15.75" customHeight="1">
      <c r="F188" s="36"/>
      <c r="H188" s="36"/>
      <c r="Z188" s="36"/>
    </row>
    <row r="189" ht="15.75" customHeight="1">
      <c r="F189" s="36"/>
      <c r="H189" s="36"/>
      <c r="Z189" s="36"/>
    </row>
    <row r="190" ht="15.75" customHeight="1">
      <c r="F190" s="36"/>
      <c r="H190" s="36"/>
      <c r="Z190" s="36"/>
    </row>
    <row r="191" ht="15.75" customHeight="1">
      <c r="F191" s="36"/>
      <c r="H191" s="36"/>
      <c r="Z191" s="36"/>
    </row>
    <row r="192" ht="15.75" customHeight="1">
      <c r="F192" s="36"/>
      <c r="H192" s="36"/>
      <c r="Z192" s="36"/>
    </row>
    <row r="193" ht="15.75" customHeight="1">
      <c r="F193" s="36"/>
      <c r="H193" s="36"/>
      <c r="Z193" s="36"/>
    </row>
    <row r="194" ht="15.75" customHeight="1">
      <c r="F194" s="36"/>
      <c r="H194" s="36"/>
      <c r="Z194" s="36"/>
    </row>
    <row r="195" ht="15.75" customHeight="1">
      <c r="F195" s="36"/>
      <c r="H195" s="36"/>
      <c r="Z195" s="36"/>
    </row>
    <row r="196" ht="15.75" customHeight="1">
      <c r="F196" s="36"/>
      <c r="H196" s="36"/>
      <c r="Z196" s="36"/>
    </row>
    <row r="197" ht="15.75" customHeight="1">
      <c r="F197" s="36"/>
      <c r="H197" s="36"/>
      <c r="Z197" s="36"/>
    </row>
    <row r="198" ht="15.75" customHeight="1">
      <c r="F198" s="36"/>
      <c r="H198" s="36"/>
      <c r="Z198" s="36"/>
    </row>
    <row r="199" ht="15.75" customHeight="1">
      <c r="F199" s="36"/>
      <c r="H199" s="36"/>
      <c r="Z199" s="36"/>
    </row>
    <row r="200" ht="15.75" customHeight="1">
      <c r="F200" s="36"/>
      <c r="H200" s="36"/>
      <c r="Z200" s="36"/>
    </row>
    <row r="201" ht="15.75" customHeight="1">
      <c r="F201" s="36"/>
      <c r="H201" s="36"/>
      <c r="Z201" s="36"/>
    </row>
    <row r="202" ht="15.75" customHeight="1">
      <c r="F202" s="36"/>
      <c r="H202" s="36"/>
      <c r="Z202" s="36"/>
    </row>
    <row r="203" ht="15.75" customHeight="1">
      <c r="F203" s="36"/>
      <c r="H203" s="36"/>
      <c r="Z203" s="36"/>
    </row>
    <row r="204" ht="15.75" customHeight="1">
      <c r="F204" s="36"/>
      <c r="H204" s="36"/>
      <c r="Z204" s="36"/>
    </row>
    <row r="205" ht="15.75" customHeight="1">
      <c r="F205" s="36"/>
      <c r="H205" s="36"/>
      <c r="Z205" s="36"/>
    </row>
    <row r="206" ht="15.75" customHeight="1">
      <c r="F206" s="36"/>
      <c r="H206" s="36"/>
      <c r="Z206" s="36"/>
    </row>
    <row r="207" ht="15.75" customHeight="1">
      <c r="F207" s="36"/>
      <c r="H207" s="36"/>
      <c r="Z207" s="36"/>
    </row>
    <row r="208" ht="15.75" customHeight="1">
      <c r="F208" s="36"/>
      <c r="H208" s="36"/>
      <c r="Z208" s="36"/>
    </row>
    <row r="209" ht="15.75" customHeight="1">
      <c r="F209" s="36"/>
      <c r="H209" s="36"/>
      <c r="Z209" s="36"/>
    </row>
    <row r="210" ht="15.75" customHeight="1">
      <c r="F210" s="36"/>
      <c r="H210" s="36"/>
      <c r="Z210" s="36"/>
    </row>
    <row r="211" ht="15.75" customHeight="1">
      <c r="F211" s="36"/>
      <c r="H211" s="36"/>
      <c r="Z211" s="36"/>
    </row>
    <row r="212" ht="15.75" customHeight="1">
      <c r="F212" s="36"/>
      <c r="H212" s="36"/>
      <c r="Z212" s="36"/>
    </row>
    <row r="213" ht="15.75" customHeight="1">
      <c r="F213" s="36"/>
      <c r="H213" s="36"/>
      <c r="Z213" s="36"/>
    </row>
    <row r="214" ht="15.75" customHeight="1">
      <c r="F214" s="36"/>
      <c r="H214" s="36"/>
      <c r="Z214" s="36"/>
    </row>
    <row r="215" ht="15.75" customHeight="1">
      <c r="F215" s="36"/>
      <c r="H215" s="36"/>
      <c r="Z215" s="36"/>
    </row>
    <row r="216" ht="15.75" customHeight="1">
      <c r="F216" s="36"/>
      <c r="H216" s="36"/>
      <c r="Z216" s="36"/>
    </row>
    <row r="217" ht="15.75" customHeight="1">
      <c r="F217" s="36"/>
      <c r="H217" s="36"/>
      <c r="Z217" s="36"/>
    </row>
    <row r="218" ht="15.75" customHeight="1">
      <c r="F218" s="36"/>
      <c r="H218" s="36"/>
      <c r="Z218" s="36"/>
    </row>
    <row r="219" ht="15.75" customHeight="1">
      <c r="F219" s="36"/>
      <c r="H219" s="36"/>
      <c r="Z219" s="36"/>
    </row>
    <row r="220" ht="15.75" customHeight="1">
      <c r="F220" s="36"/>
      <c r="H220" s="36"/>
      <c r="Z220" s="36"/>
    </row>
    <row r="221" ht="15.75" customHeight="1">
      <c r="F221" s="36"/>
      <c r="H221" s="36"/>
      <c r="Z221" s="36"/>
    </row>
    <row r="222" ht="15.75" customHeight="1">
      <c r="F222" s="36"/>
      <c r="H222" s="36"/>
      <c r="Z222" s="36"/>
    </row>
    <row r="223" ht="15.75" customHeight="1">
      <c r="F223" s="36"/>
      <c r="H223" s="36"/>
      <c r="Z223" s="36"/>
    </row>
    <row r="224" ht="15.75" customHeight="1">
      <c r="F224" s="36"/>
      <c r="H224" s="36"/>
      <c r="Z224" s="36"/>
    </row>
    <row r="225" ht="15.75" customHeight="1">
      <c r="F225" s="36"/>
      <c r="H225" s="36"/>
      <c r="Z225" s="36"/>
    </row>
    <row r="226" ht="15.75" customHeight="1">
      <c r="F226" s="36"/>
      <c r="H226" s="36"/>
      <c r="Z226" s="36"/>
    </row>
    <row r="227" ht="15.75" customHeight="1">
      <c r="F227" s="36"/>
      <c r="H227" s="36"/>
      <c r="Z227" s="36"/>
    </row>
    <row r="228" ht="15.75" customHeight="1">
      <c r="F228" s="36"/>
      <c r="H228" s="36"/>
      <c r="Z228" s="36"/>
    </row>
    <row r="229" ht="15.75" customHeight="1">
      <c r="F229" s="36"/>
      <c r="H229" s="36"/>
      <c r="Z229" s="36"/>
    </row>
    <row r="230" ht="15.75" customHeight="1">
      <c r="F230" s="36"/>
      <c r="H230" s="36"/>
      <c r="Z230" s="36"/>
    </row>
    <row r="231" ht="15.75" customHeight="1">
      <c r="F231" s="36"/>
      <c r="H231" s="36"/>
      <c r="Z231" s="36"/>
    </row>
    <row r="232" ht="15.75" customHeight="1">
      <c r="F232" s="36"/>
      <c r="H232" s="36"/>
      <c r="Z232" s="36"/>
    </row>
    <row r="233" ht="15.75" customHeight="1">
      <c r="F233" s="36"/>
      <c r="H233" s="36"/>
      <c r="Z233" s="36"/>
    </row>
    <row r="234" ht="15.75" customHeight="1">
      <c r="F234" s="36"/>
      <c r="H234" s="36"/>
      <c r="Z234" s="36"/>
    </row>
    <row r="235" ht="15.75" customHeight="1">
      <c r="F235" s="36"/>
      <c r="H235" s="36"/>
      <c r="Z235" s="36"/>
    </row>
    <row r="236" ht="15.75" customHeight="1">
      <c r="F236" s="36"/>
      <c r="H236" s="36"/>
      <c r="Z236" s="36"/>
    </row>
    <row r="237" ht="15.75" customHeight="1">
      <c r="F237" s="36"/>
      <c r="H237" s="36"/>
      <c r="Z237" s="36"/>
    </row>
    <row r="238" ht="15.75" customHeight="1">
      <c r="F238" s="36"/>
      <c r="H238" s="36"/>
      <c r="Z238" s="36"/>
    </row>
    <row r="239" ht="15.75" customHeight="1">
      <c r="F239" s="36"/>
      <c r="H239" s="36"/>
      <c r="Z239" s="36"/>
    </row>
    <row r="240" ht="15.75" customHeight="1">
      <c r="F240" s="36"/>
      <c r="H240" s="36"/>
      <c r="Z240" s="36"/>
    </row>
    <row r="241" ht="15.75" customHeight="1">
      <c r="F241" s="36"/>
      <c r="H241" s="36"/>
      <c r="Z241" s="36"/>
    </row>
    <row r="242" ht="15.75" customHeight="1">
      <c r="F242" s="36"/>
      <c r="H242" s="36"/>
      <c r="Z242" s="36"/>
    </row>
    <row r="243" ht="15.75" customHeight="1">
      <c r="F243" s="36"/>
      <c r="H243" s="36"/>
      <c r="Z243" s="36"/>
    </row>
    <row r="244" ht="15.75" customHeight="1">
      <c r="F244" s="36"/>
      <c r="H244" s="36"/>
      <c r="Z244" s="36"/>
    </row>
    <row r="245" ht="15.75" customHeight="1">
      <c r="F245" s="36"/>
      <c r="H245" s="36"/>
      <c r="Z245" s="36"/>
    </row>
    <row r="246" ht="15.75" customHeight="1">
      <c r="F246" s="36"/>
      <c r="H246" s="36"/>
      <c r="Z246" s="36"/>
    </row>
    <row r="247" ht="15.75" customHeight="1">
      <c r="F247" s="36"/>
      <c r="H247" s="36"/>
      <c r="Z247" s="36"/>
    </row>
    <row r="248" ht="15.75" customHeight="1">
      <c r="F248" s="36"/>
      <c r="H248" s="36"/>
      <c r="Z248" s="36"/>
    </row>
    <row r="249" ht="15.75" customHeight="1">
      <c r="F249" s="36"/>
      <c r="H249" s="36"/>
      <c r="Z249" s="36"/>
    </row>
    <row r="250" ht="15.75" customHeight="1">
      <c r="F250" s="36"/>
      <c r="H250" s="36"/>
      <c r="Z250" s="36"/>
    </row>
    <row r="251" ht="15.75" customHeight="1">
      <c r="F251" s="36"/>
      <c r="H251" s="36"/>
      <c r="Z251" s="36"/>
    </row>
    <row r="252" ht="15.75" customHeight="1">
      <c r="F252" s="36"/>
      <c r="H252" s="36"/>
      <c r="Z252" s="36"/>
    </row>
    <row r="253" ht="15.75" customHeight="1">
      <c r="F253" s="36"/>
      <c r="H253" s="36"/>
      <c r="Z253" s="36"/>
    </row>
    <row r="254" ht="15.75" customHeight="1">
      <c r="F254" s="36"/>
      <c r="H254" s="36"/>
      <c r="Z254" s="36"/>
    </row>
    <row r="255" ht="15.75" customHeight="1">
      <c r="F255" s="36"/>
      <c r="H255" s="36"/>
      <c r="Z255" s="36"/>
    </row>
    <row r="256" ht="15.75" customHeight="1">
      <c r="F256" s="36"/>
      <c r="H256" s="36"/>
      <c r="Z256" s="36"/>
    </row>
    <row r="257" ht="15.75" customHeight="1">
      <c r="F257" s="36"/>
      <c r="H257" s="36"/>
      <c r="Z257" s="36"/>
    </row>
    <row r="258" ht="15.75" customHeight="1">
      <c r="F258" s="36"/>
      <c r="H258" s="36"/>
      <c r="Z258" s="36"/>
    </row>
    <row r="259" ht="15.75" customHeight="1">
      <c r="F259" s="36"/>
      <c r="H259" s="36"/>
      <c r="Z259" s="36"/>
    </row>
    <row r="260" ht="15.75" customHeight="1">
      <c r="F260" s="36"/>
      <c r="H260" s="36"/>
      <c r="Z260" s="36"/>
    </row>
    <row r="261" ht="15.75" customHeight="1">
      <c r="F261" s="36"/>
      <c r="H261" s="36"/>
      <c r="Z261" s="36"/>
    </row>
    <row r="262" ht="15.75" customHeight="1">
      <c r="F262" s="36"/>
      <c r="H262" s="36"/>
      <c r="Z262" s="36"/>
    </row>
    <row r="263" ht="15.75" customHeight="1">
      <c r="F263" s="36"/>
      <c r="H263" s="36"/>
      <c r="Z263" s="36"/>
    </row>
    <row r="264" ht="15.75" customHeight="1">
      <c r="F264" s="36"/>
      <c r="H264" s="36"/>
      <c r="Z264" s="36"/>
    </row>
    <row r="265" ht="15.75" customHeight="1">
      <c r="F265" s="36"/>
      <c r="H265" s="36"/>
      <c r="Z265" s="36"/>
    </row>
    <row r="266" ht="15.75" customHeight="1">
      <c r="F266" s="36"/>
      <c r="H266" s="36"/>
      <c r="Z266" s="36"/>
    </row>
    <row r="267" ht="15.75" customHeight="1">
      <c r="F267" s="36"/>
      <c r="H267" s="36"/>
      <c r="Z267" s="36"/>
    </row>
    <row r="268" ht="15.75" customHeight="1">
      <c r="F268" s="36"/>
      <c r="H268" s="36"/>
      <c r="Z268" s="36"/>
    </row>
    <row r="269" ht="15.75" customHeight="1">
      <c r="F269" s="36"/>
      <c r="H269" s="36"/>
      <c r="Z269" s="36"/>
    </row>
    <row r="270" ht="15.75" customHeight="1">
      <c r="F270" s="36"/>
      <c r="H270" s="36"/>
      <c r="Z270" s="36"/>
    </row>
    <row r="271" ht="15.75" customHeight="1">
      <c r="F271" s="36"/>
      <c r="H271" s="36"/>
      <c r="Z271" s="36"/>
    </row>
    <row r="272" ht="15.75" customHeight="1">
      <c r="F272" s="36"/>
      <c r="H272" s="36"/>
      <c r="Z272" s="36"/>
    </row>
    <row r="273" ht="15.75" customHeight="1">
      <c r="F273" s="36"/>
      <c r="H273" s="36"/>
      <c r="Z273" s="36"/>
    </row>
    <row r="274" ht="15.75" customHeight="1">
      <c r="F274" s="36"/>
      <c r="H274" s="36"/>
      <c r="Z274" s="36"/>
    </row>
    <row r="275" ht="15.75" customHeight="1">
      <c r="F275" s="36"/>
      <c r="H275" s="36"/>
      <c r="Z275" s="36"/>
    </row>
    <row r="276" ht="15.75" customHeight="1">
      <c r="F276" s="36"/>
      <c r="H276" s="36"/>
      <c r="Z276" s="36"/>
    </row>
    <row r="277" ht="15.75" customHeight="1">
      <c r="F277" s="36"/>
      <c r="H277" s="36"/>
      <c r="Z277" s="36"/>
    </row>
    <row r="278" ht="15.75" customHeight="1">
      <c r="F278" s="36"/>
      <c r="H278" s="36"/>
      <c r="Z278" s="36"/>
    </row>
    <row r="279" ht="15.75" customHeight="1">
      <c r="F279" s="36"/>
      <c r="H279" s="36"/>
      <c r="Z279" s="36"/>
    </row>
    <row r="280" ht="15.75" customHeight="1">
      <c r="F280" s="36"/>
      <c r="H280" s="36"/>
      <c r="Z280" s="36"/>
    </row>
    <row r="281" ht="15.75" customHeight="1">
      <c r="F281" s="36"/>
      <c r="H281" s="36"/>
      <c r="Z281" s="36"/>
    </row>
    <row r="282" ht="15.75" customHeight="1">
      <c r="F282" s="36"/>
      <c r="H282" s="36"/>
      <c r="Z282" s="36"/>
    </row>
    <row r="283" ht="15.75" customHeight="1">
      <c r="F283" s="36"/>
      <c r="H283" s="36"/>
      <c r="Z283" s="36"/>
    </row>
    <row r="284" ht="15.75" customHeight="1">
      <c r="F284" s="36"/>
      <c r="H284" s="36"/>
      <c r="Z284" s="36"/>
    </row>
    <row r="285" ht="15.75" customHeight="1">
      <c r="F285" s="36"/>
      <c r="H285" s="36"/>
      <c r="Z285" s="36"/>
    </row>
    <row r="286" ht="15.75" customHeight="1">
      <c r="F286" s="36"/>
      <c r="H286" s="36"/>
      <c r="Z286" s="36"/>
    </row>
    <row r="287" ht="15.75" customHeight="1">
      <c r="F287" s="36"/>
      <c r="H287" s="36"/>
      <c r="Z287" s="36"/>
    </row>
    <row r="288" ht="15.75" customHeight="1">
      <c r="F288" s="36"/>
      <c r="H288" s="36"/>
      <c r="Z288" s="36"/>
    </row>
    <row r="289" ht="15.75" customHeight="1">
      <c r="F289" s="36"/>
      <c r="H289" s="36"/>
      <c r="Z289" s="36"/>
    </row>
    <row r="290" ht="15.75" customHeight="1">
      <c r="F290" s="36"/>
      <c r="H290" s="36"/>
      <c r="Z290" s="36"/>
    </row>
    <row r="291" ht="15.75" customHeight="1">
      <c r="F291" s="36"/>
      <c r="H291" s="36"/>
      <c r="Z291" s="36"/>
    </row>
    <row r="292" ht="15.75" customHeight="1">
      <c r="F292" s="36"/>
      <c r="H292" s="36"/>
      <c r="Z292" s="36"/>
    </row>
    <row r="293" ht="15.75" customHeight="1">
      <c r="F293" s="36"/>
      <c r="H293" s="36"/>
      <c r="Z293" s="36"/>
    </row>
    <row r="294" ht="15.75" customHeight="1">
      <c r="F294" s="36"/>
      <c r="H294" s="36"/>
      <c r="Z294" s="36"/>
    </row>
    <row r="295" ht="15.75" customHeight="1">
      <c r="F295" s="36"/>
      <c r="H295" s="36"/>
      <c r="Z295" s="36"/>
    </row>
    <row r="296" ht="15.75" customHeight="1">
      <c r="F296" s="36"/>
      <c r="H296" s="36"/>
      <c r="Z296" s="36"/>
    </row>
    <row r="297" ht="15.75" customHeight="1">
      <c r="F297" s="36"/>
      <c r="H297" s="36"/>
      <c r="Z297" s="36"/>
    </row>
    <row r="298" ht="15.75" customHeight="1">
      <c r="F298" s="36"/>
      <c r="H298" s="36"/>
      <c r="Z298" s="36"/>
    </row>
    <row r="299" ht="15.75" customHeight="1">
      <c r="F299" s="36"/>
      <c r="H299" s="36"/>
      <c r="Z299" s="36"/>
    </row>
    <row r="300" ht="15.75" customHeight="1">
      <c r="F300" s="36"/>
      <c r="H300" s="36"/>
      <c r="Z300" s="36"/>
    </row>
    <row r="301" ht="15.75" customHeight="1">
      <c r="F301" s="36"/>
      <c r="H301" s="36"/>
      <c r="Z301" s="36"/>
    </row>
    <row r="302" ht="15.75" customHeight="1">
      <c r="F302" s="36"/>
      <c r="H302" s="36"/>
      <c r="Z302" s="36"/>
    </row>
    <row r="303" ht="15.75" customHeight="1">
      <c r="F303" s="36"/>
      <c r="H303" s="36"/>
      <c r="Z303" s="36"/>
    </row>
    <row r="304" ht="15.75" customHeight="1">
      <c r="F304" s="36"/>
      <c r="H304" s="36"/>
      <c r="Z304" s="36"/>
    </row>
    <row r="305" ht="15.75" customHeight="1">
      <c r="F305" s="36"/>
      <c r="H305" s="36"/>
      <c r="Z305" s="36"/>
    </row>
    <row r="306" ht="15.75" customHeight="1">
      <c r="F306" s="36"/>
      <c r="H306" s="36"/>
      <c r="Z306" s="36"/>
    </row>
    <row r="307" ht="15.75" customHeight="1">
      <c r="F307" s="36"/>
      <c r="H307" s="36"/>
      <c r="Z307" s="36"/>
    </row>
    <row r="308" ht="15.75" customHeight="1">
      <c r="F308" s="36"/>
      <c r="H308" s="36"/>
      <c r="Z308" s="36"/>
    </row>
    <row r="309" ht="15.75" customHeight="1">
      <c r="F309" s="36"/>
      <c r="H309" s="36"/>
      <c r="Z309" s="36"/>
    </row>
    <row r="310" ht="15.75" customHeight="1">
      <c r="F310" s="36"/>
      <c r="H310" s="36"/>
      <c r="Z310" s="36"/>
    </row>
    <row r="311" ht="15.75" customHeight="1">
      <c r="F311" s="36"/>
      <c r="H311" s="36"/>
      <c r="Z311" s="36"/>
    </row>
    <row r="312" ht="15.75" customHeight="1">
      <c r="F312" s="36"/>
      <c r="H312" s="36"/>
      <c r="Z312" s="36"/>
    </row>
    <row r="313" ht="15.75" customHeight="1">
      <c r="F313" s="36"/>
      <c r="H313" s="36"/>
      <c r="Z313" s="36"/>
    </row>
    <row r="314" ht="15.75" customHeight="1">
      <c r="F314" s="36"/>
      <c r="H314" s="36"/>
      <c r="Z314" s="36"/>
    </row>
    <row r="315" ht="15.75" customHeight="1">
      <c r="F315" s="36"/>
      <c r="H315" s="36"/>
      <c r="Z315" s="36"/>
    </row>
    <row r="316" ht="15.75" customHeight="1">
      <c r="F316" s="36"/>
      <c r="H316" s="36"/>
      <c r="Z316" s="36"/>
    </row>
    <row r="317" ht="15.75" customHeight="1">
      <c r="F317" s="36"/>
      <c r="H317" s="36"/>
      <c r="Z317" s="36"/>
    </row>
    <row r="318" ht="15.75" customHeight="1">
      <c r="F318" s="36"/>
      <c r="H318" s="36"/>
      <c r="Z318" s="36"/>
    </row>
    <row r="319" ht="15.75" customHeight="1">
      <c r="F319" s="36"/>
      <c r="H319" s="36"/>
      <c r="Z319" s="36"/>
    </row>
    <row r="320" ht="15.75" customHeight="1">
      <c r="F320" s="36"/>
      <c r="H320" s="36"/>
      <c r="Z320" s="36"/>
    </row>
    <row r="321" ht="15.75" customHeight="1">
      <c r="F321" s="36"/>
      <c r="H321" s="36"/>
      <c r="Z321" s="36"/>
    </row>
    <row r="322" ht="15.75" customHeight="1">
      <c r="F322" s="36"/>
      <c r="H322" s="36"/>
      <c r="Z322" s="36"/>
    </row>
    <row r="323" ht="15.75" customHeight="1">
      <c r="F323" s="36"/>
      <c r="H323" s="36"/>
      <c r="Z323" s="36"/>
    </row>
    <row r="324" ht="15.75" customHeight="1">
      <c r="F324" s="36"/>
      <c r="H324" s="36"/>
      <c r="Z324" s="36"/>
    </row>
    <row r="325" ht="15.75" customHeight="1">
      <c r="F325" s="36"/>
      <c r="H325" s="36"/>
      <c r="Z325" s="36"/>
    </row>
    <row r="326" ht="15.75" customHeight="1">
      <c r="F326" s="36"/>
      <c r="H326" s="36"/>
      <c r="Z326" s="36"/>
    </row>
    <row r="327" ht="15.75" customHeight="1">
      <c r="F327" s="36"/>
      <c r="H327" s="36"/>
      <c r="Z327" s="36"/>
    </row>
    <row r="328" ht="15.75" customHeight="1">
      <c r="F328" s="36"/>
      <c r="H328" s="36"/>
      <c r="Z328" s="36"/>
    </row>
    <row r="329" ht="15.75" customHeight="1">
      <c r="F329" s="36"/>
      <c r="H329" s="36"/>
      <c r="Z329" s="36"/>
    </row>
    <row r="330" ht="15.75" customHeight="1">
      <c r="F330" s="36"/>
      <c r="H330" s="36"/>
      <c r="Z330" s="36"/>
    </row>
    <row r="331" ht="15.75" customHeight="1">
      <c r="F331" s="36"/>
      <c r="H331" s="36"/>
      <c r="Z331" s="36"/>
    </row>
    <row r="332" ht="15.75" customHeight="1">
      <c r="F332" s="36"/>
      <c r="H332" s="36"/>
      <c r="Z332" s="36"/>
    </row>
    <row r="333" ht="15.75" customHeight="1">
      <c r="F333" s="36"/>
      <c r="H333" s="36"/>
      <c r="Z333" s="36"/>
    </row>
    <row r="334" ht="15.75" customHeight="1">
      <c r="F334" s="36"/>
      <c r="H334" s="36"/>
      <c r="Z334" s="36"/>
    </row>
    <row r="335" ht="15.75" customHeight="1">
      <c r="F335" s="36"/>
      <c r="H335" s="36"/>
      <c r="Z335" s="36"/>
    </row>
    <row r="336" ht="15.75" customHeight="1">
      <c r="F336" s="36"/>
      <c r="H336" s="36"/>
      <c r="Z336" s="36"/>
    </row>
    <row r="337" ht="15.75" customHeight="1">
      <c r="F337" s="36"/>
      <c r="H337" s="36"/>
      <c r="Z337" s="36"/>
    </row>
    <row r="338" ht="15.75" customHeight="1">
      <c r="F338" s="36"/>
      <c r="H338" s="36"/>
      <c r="Z338" s="36"/>
    </row>
    <row r="339" ht="15.75" customHeight="1">
      <c r="F339" s="36"/>
      <c r="H339" s="36"/>
      <c r="Z339" s="36"/>
    </row>
    <row r="340" ht="15.75" customHeight="1">
      <c r="F340" s="36"/>
      <c r="H340" s="36"/>
      <c r="Z340" s="36"/>
    </row>
    <row r="341" ht="15.75" customHeight="1">
      <c r="F341" s="36"/>
      <c r="H341" s="36"/>
      <c r="Z341" s="36"/>
    </row>
    <row r="342" ht="15.75" customHeight="1">
      <c r="F342" s="36"/>
      <c r="H342" s="36"/>
      <c r="Z342" s="36"/>
    </row>
    <row r="343" ht="15.75" customHeight="1">
      <c r="F343" s="36"/>
      <c r="H343" s="36"/>
      <c r="Z343" s="36"/>
    </row>
    <row r="344" ht="15.75" customHeight="1">
      <c r="F344" s="36"/>
      <c r="H344" s="36"/>
      <c r="Z344" s="36"/>
    </row>
    <row r="345" ht="15.75" customHeight="1">
      <c r="F345" s="36"/>
      <c r="H345" s="36"/>
      <c r="Z345" s="36"/>
    </row>
    <row r="346" ht="15.75" customHeight="1">
      <c r="F346" s="36"/>
      <c r="H346" s="36"/>
      <c r="Z346" s="36"/>
    </row>
    <row r="347" ht="15.75" customHeight="1">
      <c r="F347" s="36"/>
      <c r="H347" s="36"/>
      <c r="Z347" s="36"/>
    </row>
    <row r="348" ht="15.75" customHeight="1">
      <c r="F348" s="36"/>
      <c r="H348" s="36"/>
      <c r="Z348" s="36"/>
    </row>
    <row r="349" ht="15.75" customHeight="1">
      <c r="F349" s="36"/>
      <c r="H349" s="36"/>
      <c r="Z349" s="36"/>
    </row>
    <row r="350" ht="15.75" customHeight="1">
      <c r="F350" s="36"/>
      <c r="H350" s="36"/>
      <c r="Z350" s="36"/>
    </row>
    <row r="351" ht="15.75" customHeight="1">
      <c r="F351" s="36"/>
      <c r="H351" s="36"/>
      <c r="Z351" s="36"/>
    </row>
    <row r="352" ht="15.75" customHeight="1">
      <c r="F352" s="36"/>
      <c r="H352" s="36"/>
      <c r="Z352" s="36"/>
    </row>
    <row r="353" ht="15.75" customHeight="1">
      <c r="F353" s="36"/>
      <c r="H353" s="36"/>
      <c r="Z353" s="36"/>
    </row>
    <row r="354" ht="15.75" customHeight="1">
      <c r="F354" s="36"/>
      <c r="H354" s="36"/>
      <c r="Z354" s="36"/>
    </row>
    <row r="355" ht="15.75" customHeight="1">
      <c r="F355" s="36"/>
      <c r="H355" s="36"/>
      <c r="Z355" s="36"/>
    </row>
    <row r="356" ht="15.75" customHeight="1">
      <c r="F356" s="36"/>
      <c r="H356" s="36"/>
      <c r="Z356" s="36"/>
    </row>
    <row r="357" ht="15.75" customHeight="1">
      <c r="F357" s="36"/>
      <c r="H357" s="36"/>
      <c r="Z357" s="36"/>
    </row>
    <row r="358" ht="15.75" customHeight="1">
      <c r="F358" s="36"/>
      <c r="H358" s="36"/>
      <c r="Z358" s="36"/>
    </row>
    <row r="359" ht="15.75" customHeight="1">
      <c r="F359" s="36"/>
      <c r="H359" s="36"/>
      <c r="Z359" s="36"/>
    </row>
    <row r="360" ht="15.75" customHeight="1">
      <c r="F360" s="36"/>
      <c r="H360" s="36"/>
      <c r="Z360" s="36"/>
    </row>
    <row r="361" ht="15.75" customHeight="1">
      <c r="F361" s="36"/>
      <c r="H361" s="36"/>
      <c r="Z361" s="36"/>
    </row>
    <row r="362" ht="15.75" customHeight="1">
      <c r="F362" s="36"/>
      <c r="H362" s="36"/>
      <c r="Z362" s="36"/>
    </row>
    <row r="363" ht="15.75" customHeight="1">
      <c r="F363" s="36"/>
      <c r="H363" s="36"/>
      <c r="Z363" s="36"/>
    </row>
    <row r="364" ht="15.75" customHeight="1">
      <c r="F364" s="36"/>
      <c r="H364" s="36"/>
      <c r="Z364" s="36"/>
    </row>
    <row r="365" ht="15.75" customHeight="1">
      <c r="F365" s="36"/>
      <c r="H365" s="36"/>
      <c r="Z365" s="36"/>
    </row>
    <row r="366" ht="15.75" customHeight="1">
      <c r="F366" s="36"/>
      <c r="H366" s="36"/>
      <c r="Z366" s="36"/>
    </row>
    <row r="367" ht="15.75" customHeight="1">
      <c r="F367" s="36"/>
      <c r="H367" s="36"/>
      <c r="Z367" s="36"/>
    </row>
    <row r="368" ht="15.75" customHeight="1">
      <c r="F368" s="36"/>
      <c r="H368" s="36"/>
      <c r="Z368" s="36"/>
    </row>
    <row r="369" ht="15.75" customHeight="1">
      <c r="F369" s="36"/>
      <c r="H369" s="36"/>
      <c r="Z369" s="36"/>
    </row>
    <row r="370" ht="15.75" customHeight="1">
      <c r="F370" s="36"/>
      <c r="H370" s="36"/>
      <c r="Z370" s="36"/>
    </row>
    <row r="371" ht="15.75" customHeight="1">
      <c r="F371" s="36"/>
      <c r="H371" s="36"/>
      <c r="Z371" s="36"/>
    </row>
    <row r="372" ht="15.75" customHeight="1">
      <c r="F372" s="36"/>
      <c r="H372" s="36"/>
      <c r="Z372" s="36"/>
    </row>
    <row r="373" ht="15.75" customHeight="1">
      <c r="F373" s="36"/>
      <c r="H373" s="36"/>
      <c r="Z373" s="36"/>
    </row>
    <row r="374" ht="15.75" customHeight="1">
      <c r="F374" s="36"/>
      <c r="H374" s="36"/>
      <c r="Z374" s="36"/>
    </row>
    <row r="375" ht="15.75" customHeight="1">
      <c r="F375" s="36"/>
      <c r="H375" s="36"/>
      <c r="Z375" s="36"/>
    </row>
    <row r="376" ht="15.75" customHeight="1">
      <c r="F376" s="36"/>
      <c r="H376" s="36"/>
      <c r="Z376" s="36"/>
    </row>
    <row r="377" ht="15.75" customHeight="1">
      <c r="F377" s="36"/>
      <c r="H377" s="36"/>
      <c r="Z377" s="36"/>
    </row>
    <row r="378" ht="15.75" customHeight="1">
      <c r="F378" s="36"/>
      <c r="H378" s="36"/>
      <c r="Z378" s="36"/>
    </row>
    <row r="379" ht="15.75" customHeight="1">
      <c r="F379" s="36"/>
      <c r="H379" s="36"/>
      <c r="Z379" s="36"/>
    </row>
    <row r="380" ht="15.75" customHeight="1">
      <c r="F380" s="36"/>
      <c r="H380" s="36"/>
      <c r="Z380" s="36"/>
    </row>
    <row r="381" ht="15.75" customHeight="1">
      <c r="F381" s="36"/>
      <c r="H381" s="36"/>
      <c r="Z381" s="36"/>
    </row>
    <row r="382" ht="15.75" customHeight="1">
      <c r="F382" s="36"/>
      <c r="H382" s="36"/>
      <c r="Z382" s="36"/>
    </row>
    <row r="383" ht="15.75" customHeight="1">
      <c r="F383" s="36"/>
      <c r="H383" s="36"/>
      <c r="Z383" s="36"/>
    </row>
    <row r="384" ht="15.75" customHeight="1">
      <c r="F384" s="36"/>
      <c r="H384" s="36"/>
      <c r="Z384" s="36"/>
    </row>
    <row r="385" ht="15.75" customHeight="1">
      <c r="F385" s="36"/>
      <c r="H385" s="36"/>
      <c r="Z385" s="36"/>
    </row>
    <row r="386" ht="15.75" customHeight="1">
      <c r="F386" s="36"/>
      <c r="H386" s="36"/>
      <c r="Z386" s="36"/>
    </row>
    <row r="387" ht="15.75" customHeight="1">
      <c r="F387" s="36"/>
      <c r="H387" s="36"/>
      <c r="Z387" s="36"/>
    </row>
    <row r="388" ht="15.75" customHeight="1">
      <c r="F388" s="36"/>
      <c r="H388" s="36"/>
      <c r="Z388" s="36"/>
    </row>
    <row r="389" ht="15.75" customHeight="1">
      <c r="F389" s="36"/>
      <c r="H389" s="36"/>
      <c r="Z389" s="36"/>
    </row>
    <row r="390" ht="15.75" customHeight="1">
      <c r="F390" s="36"/>
      <c r="H390" s="36"/>
      <c r="Z390" s="36"/>
    </row>
    <row r="391" ht="15.75" customHeight="1">
      <c r="F391" s="36"/>
      <c r="H391" s="36"/>
      <c r="Z391" s="36"/>
    </row>
    <row r="392" ht="15.75" customHeight="1">
      <c r="F392" s="36"/>
      <c r="H392" s="36"/>
      <c r="Z392" s="36"/>
    </row>
    <row r="393" ht="15.75" customHeight="1">
      <c r="F393" s="36"/>
      <c r="H393" s="36"/>
      <c r="Z393" s="36"/>
    </row>
    <row r="394" ht="15.75" customHeight="1">
      <c r="F394" s="36"/>
      <c r="H394" s="36"/>
      <c r="Z394" s="36"/>
    </row>
    <row r="395" ht="15.75" customHeight="1">
      <c r="F395" s="36"/>
      <c r="H395" s="36"/>
      <c r="Z395" s="36"/>
    </row>
    <row r="396" ht="15.75" customHeight="1">
      <c r="F396" s="36"/>
      <c r="H396" s="36"/>
      <c r="Z396" s="36"/>
    </row>
    <row r="397" ht="15.75" customHeight="1">
      <c r="F397" s="36"/>
      <c r="H397" s="36"/>
      <c r="Z397" s="36"/>
    </row>
    <row r="398" ht="15.75" customHeight="1">
      <c r="F398" s="36"/>
      <c r="H398" s="36"/>
      <c r="Z398" s="36"/>
    </row>
    <row r="399" ht="15.75" customHeight="1">
      <c r="F399" s="36"/>
      <c r="H399" s="36"/>
      <c r="Z399" s="36"/>
    </row>
    <row r="400" ht="15.75" customHeight="1">
      <c r="F400" s="36"/>
      <c r="H400" s="36"/>
      <c r="Z400" s="36"/>
    </row>
    <row r="401" ht="15.75" customHeight="1">
      <c r="F401" s="36"/>
      <c r="H401" s="36"/>
      <c r="Z401" s="36"/>
    </row>
    <row r="402" ht="15.75" customHeight="1">
      <c r="F402" s="36"/>
      <c r="H402" s="36"/>
      <c r="Z402" s="36"/>
    </row>
    <row r="403" ht="15.75" customHeight="1">
      <c r="F403" s="36"/>
      <c r="H403" s="36"/>
      <c r="Z403" s="36"/>
    </row>
    <row r="404" ht="15.75" customHeight="1">
      <c r="F404" s="36"/>
      <c r="H404" s="36"/>
      <c r="Z404" s="36"/>
    </row>
    <row r="405" ht="15.75" customHeight="1">
      <c r="F405" s="36"/>
      <c r="H405" s="36"/>
      <c r="Z405" s="36"/>
    </row>
    <row r="406" ht="15.75" customHeight="1">
      <c r="F406" s="36"/>
      <c r="H406" s="36"/>
      <c r="Z406" s="36"/>
    </row>
    <row r="407" ht="15.75" customHeight="1">
      <c r="F407" s="36"/>
      <c r="H407" s="36"/>
      <c r="Z407" s="36"/>
    </row>
    <row r="408" ht="15.75" customHeight="1">
      <c r="F408" s="36"/>
      <c r="H408" s="36"/>
      <c r="Z408" s="36"/>
    </row>
    <row r="409" ht="15.75" customHeight="1">
      <c r="F409" s="36"/>
      <c r="H409" s="36"/>
      <c r="Z409" s="36"/>
    </row>
    <row r="410" ht="15.75" customHeight="1">
      <c r="F410" s="36"/>
      <c r="H410" s="36"/>
      <c r="Z410" s="36"/>
    </row>
    <row r="411" ht="15.75" customHeight="1">
      <c r="F411" s="36"/>
      <c r="H411" s="36"/>
      <c r="Z411" s="36"/>
    </row>
    <row r="412" ht="15.75" customHeight="1">
      <c r="F412" s="36"/>
      <c r="H412" s="36"/>
      <c r="Z412" s="36"/>
    </row>
    <row r="413" ht="15.75" customHeight="1">
      <c r="F413" s="36"/>
      <c r="H413" s="36"/>
      <c r="Z413" s="36"/>
    </row>
    <row r="414" ht="15.75" customHeight="1">
      <c r="F414" s="36"/>
      <c r="H414" s="36"/>
      <c r="Z414" s="36"/>
    </row>
    <row r="415" ht="15.75" customHeight="1">
      <c r="F415" s="36"/>
      <c r="H415" s="36"/>
      <c r="Z415" s="36"/>
    </row>
    <row r="416" ht="15.75" customHeight="1">
      <c r="F416" s="36"/>
      <c r="H416" s="36"/>
      <c r="Z416" s="36"/>
    </row>
    <row r="417" ht="15.75" customHeight="1">
      <c r="F417" s="36"/>
      <c r="H417" s="36"/>
      <c r="Z417" s="36"/>
    </row>
    <row r="418" ht="15.75" customHeight="1">
      <c r="F418" s="36"/>
      <c r="H418" s="36"/>
      <c r="Z418" s="36"/>
    </row>
    <row r="419" ht="15.75" customHeight="1">
      <c r="F419" s="36"/>
      <c r="H419" s="36"/>
      <c r="Z419" s="36"/>
    </row>
    <row r="420" ht="15.75" customHeight="1">
      <c r="F420" s="36"/>
      <c r="H420" s="36"/>
      <c r="Z420" s="36"/>
    </row>
    <row r="421" ht="15.75" customHeight="1">
      <c r="F421" s="36"/>
      <c r="H421" s="36"/>
      <c r="Z421" s="36"/>
    </row>
    <row r="422" ht="15.75" customHeight="1">
      <c r="F422" s="36"/>
      <c r="H422" s="36"/>
      <c r="Z422" s="36"/>
    </row>
    <row r="423" ht="15.75" customHeight="1">
      <c r="F423" s="36"/>
      <c r="H423" s="36"/>
      <c r="Z423" s="36"/>
    </row>
    <row r="424" ht="15.75" customHeight="1">
      <c r="F424" s="36"/>
      <c r="H424" s="36"/>
      <c r="Z424" s="36"/>
    </row>
    <row r="425" ht="15.75" customHeight="1">
      <c r="F425" s="36"/>
      <c r="H425" s="36"/>
      <c r="Z425" s="36"/>
    </row>
    <row r="426" ht="15.75" customHeight="1">
      <c r="F426" s="36"/>
      <c r="H426" s="36"/>
      <c r="Z426" s="36"/>
    </row>
    <row r="427" ht="15.75" customHeight="1">
      <c r="F427" s="36"/>
      <c r="H427" s="36"/>
      <c r="Z427" s="36"/>
    </row>
    <row r="428" ht="15.75" customHeight="1">
      <c r="F428" s="36"/>
      <c r="H428" s="36"/>
      <c r="Z428" s="36"/>
    </row>
    <row r="429" ht="15.75" customHeight="1">
      <c r="F429" s="36"/>
      <c r="H429" s="36"/>
      <c r="Z429" s="36"/>
    </row>
    <row r="430" ht="15.75" customHeight="1">
      <c r="F430" s="36"/>
      <c r="H430" s="36"/>
      <c r="Z430" s="36"/>
    </row>
    <row r="431" ht="15.75" customHeight="1">
      <c r="F431" s="36"/>
      <c r="H431" s="36"/>
      <c r="Z431" s="36"/>
    </row>
    <row r="432" ht="15.75" customHeight="1">
      <c r="F432" s="36"/>
      <c r="H432" s="36"/>
      <c r="Z432" s="36"/>
    </row>
    <row r="433" ht="15.75" customHeight="1">
      <c r="F433" s="36"/>
      <c r="H433" s="36"/>
      <c r="Z433" s="36"/>
    </row>
    <row r="434" ht="15.75" customHeight="1">
      <c r="F434" s="36"/>
      <c r="H434" s="36"/>
      <c r="Z434" s="36"/>
    </row>
    <row r="435" ht="15.75" customHeight="1">
      <c r="F435" s="36"/>
      <c r="H435" s="36"/>
      <c r="Z435" s="36"/>
    </row>
    <row r="436" ht="15.75" customHeight="1">
      <c r="F436" s="36"/>
      <c r="H436" s="36"/>
      <c r="Z436" s="36"/>
    </row>
    <row r="437" ht="15.75" customHeight="1">
      <c r="F437" s="36"/>
      <c r="H437" s="36"/>
      <c r="Z437" s="36"/>
    </row>
    <row r="438" ht="15.75" customHeight="1">
      <c r="F438" s="36"/>
      <c r="H438" s="36"/>
      <c r="Z438" s="36"/>
    </row>
    <row r="439" ht="15.75" customHeight="1">
      <c r="F439" s="36"/>
      <c r="H439" s="36"/>
      <c r="Z439" s="36"/>
    </row>
    <row r="440" ht="15.75" customHeight="1">
      <c r="F440" s="36"/>
      <c r="H440" s="36"/>
      <c r="Z440" s="36"/>
    </row>
    <row r="441" ht="15.75" customHeight="1">
      <c r="F441" s="36"/>
      <c r="H441" s="36"/>
      <c r="Z441" s="36"/>
    </row>
    <row r="442" ht="15.75" customHeight="1">
      <c r="F442" s="36"/>
      <c r="H442" s="36"/>
      <c r="Z442" s="36"/>
    </row>
    <row r="443" ht="15.75" customHeight="1">
      <c r="F443" s="36"/>
      <c r="H443" s="36"/>
      <c r="Z443" s="36"/>
    </row>
    <row r="444" ht="15.75" customHeight="1">
      <c r="F444" s="36"/>
      <c r="H444" s="36"/>
      <c r="Z444" s="36"/>
    </row>
    <row r="445" ht="15.75" customHeight="1">
      <c r="F445" s="36"/>
      <c r="H445" s="36"/>
      <c r="Z445" s="36"/>
    </row>
    <row r="446" ht="15.75" customHeight="1">
      <c r="F446" s="36"/>
      <c r="H446" s="36"/>
      <c r="Z446" s="36"/>
    </row>
    <row r="447" ht="15.75" customHeight="1">
      <c r="F447" s="36"/>
      <c r="H447" s="36"/>
      <c r="Z447" s="36"/>
    </row>
    <row r="448" ht="15.75" customHeight="1">
      <c r="F448" s="36"/>
      <c r="H448" s="36"/>
      <c r="Z448" s="36"/>
    </row>
    <row r="449" ht="15.75" customHeight="1">
      <c r="F449" s="36"/>
      <c r="H449" s="36"/>
      <c r="Z449" s="36"/>
    </row>
    <row r="450" ht="15.75" customHeight="1">
      <c r="F450" s="36"/>
      <c r="H450" s="36"/>
      <c r="Z450" s="36"/>
    </row>
    <row r="451" ht="15.75" customHeight="1">
      <c r="F451" s="36"/>
      <c r="H451" s="36"/>
      <c r="Z451" s="36"/>
    </row>
    <row r="452" ht="15.75" customHeight="1">
      <c r="F452" s="36"/>
      <c r="H452" s="36"/>
      <c r="Z452" s="36"/>
    </row>
    <row r="453" ht="15.75" customHeight="1">
      <c r="F453" s="36"/>
      <c r="H453" s="36"/>
      <c r="Z453" s="36"/>
    </row>
    <row r="454" ht="15.75" customHeight="1">
      <c r="F454" s="36"/>
      <c r="H454" s="36"/>
      <c r="Z454" s="36"/>
    </row>
    <row r="455" ht="15.75" customHeight="1">
      <c r="F455" s="36"/>
      <c r="H455" s="36"/>
      <c r="Z455" s="36"/>
    </row>
    <row r="456" ht="15.75" customHeight="1">
      <c r="F456" s="36"/>
      <c r="H456" s="36"/>
      <c r="Z456" s="36"/>
    </row>
    <row r="457" ht="15.75" customHeight="1">
      <c r="F457" s="36"/>
      <c r="H457" s="36"/>
      <c r="Z457" s="36"/>
    </row>
    <row r="458" ht="15.75" customHeight="1">
      <c r="F458" s="36"/>
      <c r="H458" s="36"/>
      <c r="Z458" s="36"/>
    </row>
    <row r="459" ht="15.75" customHeight="1">
      <c r="F459" s="36"/>
      <c r="H459" s="36"/>
      <c r="Z459" s="36"/>
    </row>
    <row r="460" ht="15.75" customHeight="1">
      <c r="F460" s="36"/>
      <c r="H460" s="36"/>
      <c r="Z460" s="36"/>
    </row>
    <row r="461" ht="15.75" customHeight="1">
      <c r="F461" s="36"/>
      <c r="H461" s="36"/>
      <c r="Z461" s="36"/>
    </row>
    <row r="462" ht="15.75" customHeight="1">
      <c r="F462" s="36"/>
      <c r="H462" s="36"/>
      <c r="Z462" s="36"/>
    </row>
    <row r="463" ht="15.75" customHeight="1">
      <c r="F463" s="36"/>
      <c r="H463" s="36"/>
      <c r="Z463" s="36"/>
    </row>
    <row r="464" ht="15.75" customHeight="1">
      <c r="F464" s="36"/>
      <c r="H464" s="36"/>
      <c r="Z464" s="36"/>
    </row>
    <row r="465" ht="15.75" customHeight="1">
      <c r="F465" s="36"/>
      <c r="H465" s="36"/>
      <c r="Z465" s="36"/>
    </row>
    <row r="466" ht="15.75" customHeight="1">
      <c r="F466" s="36"/>
      <c r="H466" s="36"/>
      <c r="Z466" s="36"/>
    </row>
    <row r="467" ht="15.75" customHeight="1">
      <c r="F467" s="36"/>
      <c r="H467" s="36"/>
      <c r="Z467" s="36"/>
    </row>
    <row r="468" ht="15.75" customHeight="1">
      <c r="F468" s="36"/>
      <c r="H468" s="36"/>
      <c r="Z468" s="36"/>
    </row>
    <row r="469" ht="15.75" customHeight="1">
      <c r="F469" s="36"/>
      <c r="H469" s="36"/>
      <c r="Z469" s="36"/>
    </row>
    <row r="470" ht="15.75" customHeight="1">
      <c r="F470" s="36"/>
      <c r="H470" s="36"/>
      <c r="Z470" s="36"/>
    </row>
    <row r="471" ht="15.75" customHeight="1">
      <c r="F471" s="36"/>
      <c r="H471" s="36"/>
      <c r="Z471" s="36"/>
    </row>
    <row r="472" ht="15.75" customHeight="1">
      <c r="F472" s="36"/>
      <c r="H472" s="36"/>
      <c r="Z472" s="36"/>
    </row>
    <row r="473" ht="15.75" customHeight="1">
      <c r="F473" s="36"/>
      <c r="H473" s="36"/>
      <c r="Z473" s="36"/>
    </row>
    <row r="474" ht="15.75" customHeight="1">
      <c r="F474" s="36"/>
      <c r="H474" s="36"/>
      <c r="Z474" s="36"/>
    </row>
    <row r="475" ht="15.75" customHeight="1">
      <c r="F475" s="36"/>
      <c r="H475" s="36"/>
      <c r="Z475" s="36"/>
    </row>
    <row r="476" ht="15.75" customHeight="1">
      <c r="F476" s="36"/>
      <c r="H476" s="36"/>
      <c r="Z476" s="36"/>
    </row>
    <row r="477" ht="15.75" customHeight="1">
      <c r="F477" s="36"/>
      <c r="H477" s="36"/>
      <c r="Z477" s="36"/>
    </row>
    <row r="478" ht="15.75" customHeight="1">
      <c r="F478" s="36"/>
      <c r="H478" s="36"/>
      <c r="Z478" s="36"/>
    </row>
    <row r="479" ht="15.75" customHeight="1">
      <c r="F479" s="36"/>
      <c r="H479" s="36"/>
      <c r="Z479" s="36"/>
    </row>
    <row r="480" ht="15.75" customHeight="1">
      <c r="F480" s="36"/>
      <c r="H480" s="36"/>
      <c r="Z480" s="36"/>
    </row>
    <row r="481" ht="15.75" customHeight="1">
      <c r="F481" s="36"/>
      <c r="H481" s="36"/>
      <c r="Z481" s="36"/>
    </row>
    <row r="482" ht="15.75" customHeight="1">
      <c r="F482" s="36"/>
      <c r="H482" s="36"/>
      <c r="Z482" s="36"/>
    </row>
    <row r="483" ht="15.75" customHeight="1">
      <c r="F483" s="36"/>
      <c r="H483" s="36"/>
      <c r="Z483" s="36"/>
    </row>
    <row r="484" ht="15.75" customHeight="1">
      <c r="F484" s="36"/>
      <c r="H484" s="36"/>
      <c r="Z484" s="36"/>
    </row>
    <row r="485" ht="15.75" customHeight="1">
      <c r="F485" s="36"/>
      <c r="H485" s="36"/>
      <c r="Z485" s="36"/>
    </row>
    <row r="486" ht="15.75" customHeight="1">
      <c r="F486" s="36"/>
      <c r="H486" s="36"/>
      <c r="Z486" s="36"/>
    </row>
    <row r="487" ht="15.75" customHeight="1">
      <c r="F487" s="36"/>
      <c r="H487" s="36"/>
      <c r="Z487" s="36"/>
    </row>
    <row r="488" ht="15.75" customHeight="1">
      <c r="F488" s="36"/>
      <c r="H488" s="36"/>
      <c r="Z488" s="36"/>
    </row>
    <row r="489" ht="15.75" customHeight="1">
      <c r="F489" s="36"/>
      <c r="H489" s="36"/>
      <c r="Z489" s="36"/>
    </row>
    <row r="490" ht="15.75" customHeight="1">
      <c r="F490" s="36"/>
      <c r="H490" s="36"/>
      <c r="Z490" s="36"/>
    </row>
    <row r="491" ht="15.75" customHeight="1">
      <c r="F491" s="36"/>
      <c r="H491" s="36"/>
      <c r="Z491" s="36"/>
    </row>
    <row r="492" ht="15.75" customHeight="1">
      <c r="F492" s="36"/>
      <c r="H492" s="36"/>
      <c r="Z492" s="36"/>
    </row>
    <row r="493" ht="15.75" customHeight="1">
      <c r="F493" s="36"/>
      <c r="H493" s="36"/>
      <c r="Z493" s="36"/>
    </row>
    <row r="494" ht="15.75" customHeight="1">
      <c r="F494" s="36"/>
      <c r="H494" s="36"/>
      <c r="Z494" s="36"/>
    </row>
    <row r="495" ht="15.75" customHeight="1">
      <c r="F495" s="36"/>
      <c r="H495" s="36"/>
      <c r="Z495" s="36"/>
    </row>
    <row r="496" ht="15.75" customHeight="1">
      <c r="F496" s="36"/>
      <c r="H496" s="36"/>
      <c r="Z496" s="36"/>
    </row>
    <row r="497" ht="15.75" customHeight="1">
      <c r="F497" s="36"/>
      <c r="H497" s="36"/>
      <c r="Z497" s="36"/>
    </row>
    <row r="498" ht="15.75" customHeight="1">
      <c r="F498" s="36"/>
      <c r="H498" s="36"/>
      <c r="Z498" s="36"/>
    </row>
    <row r="499" ht="15.75" customHeight="1">
      <c r="F499" s="36"/>
      <c r="H499" s="36"/>
      <c r="Z499" s="36"/>
    </row>
    <row r="500" ht="15.75" customHeight="1">
      <c r="F500" s="36"/>
      <c r="H500" s="36"/>
      <c r="Z500" s="36"/>
    </row>
    <row r="501" ht="15.75" customHeight="1">
      <c r="F501" s="36"/>
      <c r="H501" s="36"/>
      <c r="Z501" s="36"/>
    </row>
    <row r="502" ht="15.75" customHeight="1">
      <c r="F502" s="36"/>
      <c r="H502" s="36"/>
      <c r="Z502" s="36"/>
    </row>
    <row r="503" ht="15.75" customHeight="1">
      <c r="F503" s="36"/>
      <c r="H503" s="36"/>
      <c r="Z503" s="36"/>
    </row>
    <row r="504" ht="15.75" customHeight="1">
      <c r="F504" s="36"/>
      <c r="H504" s="36"/>
      <c r="Z504" s="36"/>
    </row>
    <row r="505" ht="15.75" customHeight="1">
      <c r="F505" s="36"/>
      <c r="H505" s="36"/>
      <c r="Z505" s="36"/>
    </row>
    <row r="506" ht="15.75" customHeight="1">
      <c r="F506" s="36"/>
      <c r="H506" s="36"/>
      <c r="Z506" s="36"/>
    </row>
    <row r="507" ht="15.75" customHeight="1">
      <c r="F507" s="36"/>
      <c r="H507" s="36"/>
      <c r="Z507" s="36"/>
    </row>
    <row r="508" ht="15.75" customHeight="1">
      <c r="F508" s="36"/>
      <c r="H508" s="36"/>
      <c r="Z508" s="36"/>
    </row>
    <row r="509" ht="15.75" customHeight="1">
      <c r="F509" s="36"/>
      <c r="H509" s="36"/>
      <c r="Z509" s="36"/>
    </row>
    <row r="510" ht="15.75" customHeight="1">
      <c r="F510" s="36"/>
      <c r="H510" s="36"/>
      <c r="Z510" s="36"/>
    </row>
    <row r="511" ht="15.75" customHeight="1">
      <c r="F511" s="36"/>
      <c r="H511" s="36"/>
      <c r="Z511" s="36"/>
    </row>
    <row r="512" ht="15.75" customHeight="1">
      <c r="F512" s="36"/>
      <c r="H512" s="36"/>
      <c r="Z512" s="36"/>
    </row>
    <row r="513" ht="15.75" customHeight="1">
      <c r="F513" s="36"/>
      <c r="H513" s="36"/>
      <c r="Z513" s="36"/>
    </row>
    <row r="514" ht="15.75" customHeight="1">
      <c r="F514" s="36"/>
      <c r="H514" s="36"/>
      <c r="Z514" s="36"/>
    </row>
    <row r="515" ht="15.75" customHeight="1">
      <c r="F515" s="36"/>
      <c r="H515" s="36"/>
      <c r="Z515" s="36"/>
    </row>
    <row r="516" ht="15.75" customHeight="1">
      <c r="F516" s="36"/>
      <c r="H516" s="36"/>
      <c r="Z516" s="36"/>
    </row>
    <row r="517" ht="15.75" customHeight="1">
      <c r="F517" s="36"/>
      <c r="H517" s="36"/>
      <c r="Z517" s="36"/>
    </row>
    <row r="518" ht="15.75" customHeight="1">
      <c r="F518" s="36"/>
      <c r="H518" s="36"/>
      <c r="Z518" s="36"/>
    </row>
    <row r="519" ht="15.75" customHeight="1">
      <c r="F519" s="36"/>
      <c r="H519" s="36"/>
      <c r="Z519" s="36"/>
    </row>
    <row r="520" ht="15.75" customHeight="1">
      <c r="F520" s="36"/>
      <c r="H520" s="36"/>
      <c r="Z520" s="36"/>
    </row>
    <row r="521" ht="15.75" customHeight="1">
      <c r="F521" s="36"/>
      <c r="H521" s="36"/>
      <c r="Z521" s="36"/>
    </row>
    <row r="522" ht="15.75" customHeight="1">
      <c r="F522" s="36"/>
      <c r="H522" s="36"/>
      <c r="Z522" s="36"/>
    </row>
    <row r="523" ht="15.75" customHeight="1">
      <c r="F523" s="36"/>
      <c r="H523" s="36"/>
      <c r="Z523" s="36"/>
    </row>
    <row r="524" ht="15.75" customHeight="1">
      <c r="F524" s="36"/>
      <c r="H524" s="36"/>
      <c r="Z524" s="36"/>
    </row>
    <row r="525" ht="15.75" customHeight="1">
      <c r="F525" s="36"/>
      <c r="H525" s="36"/>
      <c r="Z525" s="36"/>
    </row>
    <row r="526" ht="15.75" customHeight="1">
      <c r="F526" s="36"/>
      <c r="H526" s="36"/>
      <c r="Z526" s="36"/>
    </row>
    <row r="527" ht="15.75" customHeight="1">
      <c r="F527" s="36"/>
      <c r="H527" s="36"/>
      <c r="Z527" s="36"/>
    </row>
    <row r="528" ht="15.75" customHeight="1">
      <c r="F528" s="36"/>
      <c r="H528" s="36"/>
      <c r="Z528" s="36"/>
    </row>
    <row r="529" ht="15.75" customHeight="1">
      <c r="F529" s="36"/>
      <c r="H529" s="36"/>
      <c r="Z529" s="36"/>
    </row>
    <row r="530" ht="15.75" customHeight="1">
      <c r="F530" s="36"/>
      <c r="H530" s="36"/>
      <c r="Z530" s="36"/>
    </row>
    <row r="531" ht="15.75" customHeight="1">
      <c r="F531" s="36"/>
      <c r="H531" s="36"/>
      <c r="Z531" s="36"/>
    </row>
    <row r="532" ht="15.75" customHeight="1">
      <c r="F532" s="36"/>
      <c r="H532" s="36"/>
      <c r="Z532" s="36"/>
    </row>
    <row r="533" ht="15.75" customHeight="1">
      <c r="F533" s="36"/>
      <c r="H533" s="36"/>
      <c r="Z533" s="36"/>
    </row>
    <row r="534" ht="15.75" customHeight="1">
      <c r="F534" s="36"/>
      <c r="H534" s="36"/>
      <c r="Z534" s="36"/>
    </row>
    <row r="535" ht="15.75" customHeight="1">
      <c r="F535" s="36"/>
      <c r="H535" s="36"/>
      <c r="Z535" s="36"/>
    </row>
    <row r="536" ht="15.75" customHeight="1">
      <c r="F536" s="36"/>
      <c r="H536" s="36"/>
      <c r="Z536" s="36"/>
    </row>
    <row r="537" ht="15.75" customHeight="1">
      <c r="F537" s="36"/>
      <c r="H537" s="36"/>
      <c r="Z537" s="36"/>
    </row>
    <row r="538" ht="15.75" customHeight="1">
      <c r="F538" s="36"/>
      <c r="H538" s="36"/>
      <c r="Z538" s="36"/>
    </row>
    <row r="539" ht="15.75" customHeight="1">
      <c r="F539" s="36"/>
      <c r="H539" s="36"/>
      <c r="Z539" s="36"/>
    </row>
    <row r="540" ht="15.75" customHeight="1">
      <c r="F540" s="36"/>
      <c r="H540" s="36"/>
      <c r="Z540" s="36"/>
    </row>
    <row r="541" ht="15.75" customHeight="1">
      <c r="F541" s="36"/>
      <c r="H541" s="36"/>
      <c r="Z541" s="36"/>
    </row>
    <row r="542" ht="15.75" customHeight="1">
      <c r="F542" s="36"/>
      <c r="H542" s="36"/>
      <c r="Z542" s="36"/>
    </row>
    <row r="543" ht="15.75" customHeight="1">
      <c r="F543" s="36"/>
      <c r="H543" s="36"/>
      <c r="Z543" s="36"/>
    </row>
    <row r="544" ht="15.75" customHeight="1">
      <c r="F544" s="36"/>
      <c r="H544" s="36"/>
      <c r="Z544" s="36"/>
    </row>
    <row r="545" ht="15.75" customHeight="1">
      <c r="F545" s="36"/>
      <c r="H545" s="36"/>
      <c r="Z545" s="36"/>
    </row>
    <row r="546" ht="15.75" customHeight="1">
      <c r="F546" s="36"/>
      <c r="H546" s="36"/>
      <c r="Z546" s="36"/>
    </row>
    <row r="547" ht="15.75" customHeight="1">
      <c r="F547" s="36"/>
      <c r="H547" s="36"/>
      <c r="Z547" s="36"/>
    </row>
    <row r="548" ht="15.75" customHeight="1">
      <c r="F548" s="36"/>
      <c r="H548" s="36"/>
      <c r="Z548" s="36"/>
    </row>
    <row r="549" ht="15.75" customHeight="1">
      <c r="F549" s="36"/>
      <c r="H549" s="36"/>
      <c r="Z549" s="36"/>
    </row>
    <row r="550" ht="15.75" customHeight="1">
      <c r="F550" s="36"/>
      <c r="H550" s="36"/>
      <c r="Z550" s="36"/>
    </row>
    <row r="551" ht="15.75" customHeight="1">
      <c r="F551" s="36"/>
      <c r="H551" s="36"/>
      <c r="Z551" s="36"/>
    </row>
    <row r="552" ht="15.75" customHeight="1">
      <c r="F552" s="36"/>
      <c r="H552" s="36"/>
      <c r="Z552" s="36"/>
    </row>
    <row r="553" ht="15.75" customHeight="1">
      <c r="F553" s="36"/>
      <c r="H553" s="36"/>
      <c r="Z553" s="36"/>
    </row>
    <row r="554" ht="15.75" customHeight="1">
      <c r="F554" s="36"/>
      <c r="H554" s="36"/>
      <c r="Z554" s="36"/>
    </row>
    <row r="555" ht="15.75" customHeight="1">
      <c r="F555" s="36"/>
      <c r="H555" s="36"/>
      <c r="Z555" s="36"/>
    </row>
    <row r="556" ht="15.75" customHeight="1">
      <c r="F556" s="36"/>
      <c r="H556" s="36"/>
      <c r="Z556" s="36"/>
    </row>
    <row r="557" ht="15.75" customHeight="1">
      <c r="F557" s="36"/>
      <c r="H557" s="36"/>
      <c r="Z557" s="36"/>
    </row>
    <row r="558" ht="15.75" customHeight="1">
      <c r="F558" s="36"/>
      <c r="H558" s="36"/>
      <c r="Z558" s="36"/>
    </row>
    <row r="559" ht="15.75" customHeight="1">
      <c r="F559" s="36"/>
      <c r="H559" s="36"/>
      <c r="Z559" s="36"/>
    </row>
    <row r="560" ht="15.75" customHeight="1">
      <c r="F560" s="36"/>
      <c r="H560" s="36"/>
      <c r="Z560" s="36"/>
    </row>
    <row r="561" ht="15.75" customHeight="1">
      <c r="F561" s="36"/>
      <c r="H561" s="36"/>
      <c r="Z561" s="36"/>
    </row>
    <row r="562" ht="15.75" customHeight="1">
      <c r="F562" s="36"/>
      <c r="H562" s="36"/>
      <c r="Z562" s="36"/>
    </row>
    <row r="563" ht="15.75" customHeight="1">
      <c r="F563" s="36"/>
      <c r="H563" s="36"/>
      <c r="Z563" s="36"/>
    </row>
    <row r="564" ht="15.75" customHeight="1">
      <c r="F564" s="36"/>
      <c r="H564" s="36"/>
      <c r="Z564" s="36"/>
    </row>
    <row r="565" ht="15.75" customHeight="1">
      <c r="F565" s="36"/>
      <c r="H565" s="36"/>
      <c r="Z565" s="36"/>
    </row>
    <row r="566" ht="15.75" customHeight="1">
      <c r="F566" s="36"/>
      <c r="H566" s="36"/>
      <c r="Z566" s="36"/>
    </row>
    <row r="567" ht="15.75" customHeight="1">
      <c r="F567" s="36"/>
      <c r="H567" s="36"/>
      <c r="Z567" s="36"/>
    </row>
    <row r="568" ht="15.75" customHeight="1">
      <c r="F568" s="36"/>
      <c r="H568" s="36"/>
      <c r="Z568" s="36"/>
    </row>
    <row r="569" ht="15.75" customHeight="1">
      <c r="F569" s="36"/>
      <c r="H569" s="36"/>
      <c r="Z569" s="36"/>
    </row>
    <row r="570" ht="15.75" customHeight="1">
      <c r="F570" s="36"/>
      <c r="H570" s="36"/>
      <c r="Z570" s="36"/>
    </row>
    <row r="571" ht="15.75" customHeight="1">
      <c r="F571" s="36"/>
      <c r="H571" s="36"/>
      <c r="Z571" s="36"/>
    </row>
    <row r="572" ht="15.75" customHeight="1">
      <c r="F572" s="36"/>
      <c r="H572" s="36"/>
      <c r="Z572" s="36"/>
    </row>
    <row r="573" ht="15.75" customHeight="1">
      <c r="F573" s="36"/>
      <c r="H573" s="36"/>
      <c r="Z573" s="36"/>
    </row>
    <row r="574" ht="15.75" customHeight="1">
      <c r="F574" s="36"/>
      <c r="H574" s="36"/>
      <c r="Z574" s="36"/>
    </row>
    <row r="575" ht="15.75" customHeight="1">
      <c r="F575" s="36"/>
      <c r="H575" s="36"/>
      <c r="Z575" s="36"/>
    </row>
    <row r="576" ht="15.75" customHeight="1">
      <c r="F576" s="36"/>
      <c r="H576" s="36"/>
      <c r="Z576" s="36"/>
    </row>
    <row r="577" ht="15.75" customHeight="1">
      <c r="F577" s="36"/>
      <c r="H577" s="36"/>
      <c r="Z577" s="36"/>
    </row>
    <row r="578" ht="15.75" customHeight="1">
      <c r="F578" s="36"/>
      <c r="H578" s="36"/>
      <c r="Z578" s="36"/>
    </row>
    <row r="579" ht="15.75" customHeight="1">
      <c r="F579" s="36"/>
      <c r="H579" s="36"/>
      <c r="Z579" s="36"/>
    </row>
    <row r="580" ht="15.75" customHeight="1">
      <c r="F580" s="36"/>
      <c r="H580" s="36"/>
      <c r="Z580" s="36"/>
    </row>
    <row r="581" ht="15.75" customHeight="1">
      <c r="F581" s="36"/>
      <c r="H581" s="36"/>
      <c r="Z581" s="36"/>
    </row>
    <row r="582" ht="15.75" customHeight="1">
      <c r="F582" s="36"/>
      <c r="H582" s="36"/>
      <c r="Z582" s="36"/>
    </row>
    <row r="583" ht="15.75" customHeight="1">
      <c r="F583" s="36"/>
      <c r="H583" s="36"/>
      <c r="Z583" s="36"/>
    </row>
    <row r="584" ht="15.75" customHeight="1">
      <c r="F584" s="36"/>
      <c r="H584" s="36"/>
      <c r="Z584" s="36"/>
    </row>
    <row r="585" ht="15.75" customHeight="1">
      <c r="F585" s="36"/>
      <c r="H585" s="36"/>
      <c r="Z585" s="36"/>
    </row>
    <row r="586" ht="15.75" customHeight="1">
      <c r="F586" s="36"/>
      <c r="H586" s="36"/>
      <c r="Z586" s="36"/>
    </row>
    <row r="587" ht="15.75" customHeight="1">
      <c r="F587" s="36"/>
      <c r="H587" s="36"/>
      <c r="Z587" s="36"/>
    </row>
    <row r="588" ht="15.75" customHeight="1">
      <c r="F588" s="36"/>
      <c r="H588" s="36"/>
      <c r="Z588" s="36"/>
    </row>
    <row r="589" ht="15.75" customHeight="1">
      <c r="F589" s="36"/>
      <c r="H589" s="36"/>
      <c r="Z589" s="36"/>
    </row>
    <row r="590" ht="15.75" customHeight="1">
      <c r="F590" s="36"/>
      <c r="H590" s="36"/>
      <c r="Z590" s="36"/>
    </row>
    <row r="591" ht="15.75" customHeight="1">
      <c r="F591" s="36"/>
      <c r="H591" s="36"/>
      <c r="Z591" s="36"/>
    </row>
    <row r="592" ht="15.75" customHeight="1">
      <c r="F592" s="36"/>
      <c r="H592" s="36"/>
      <c r="Z592" s="36"/>
    </row>
    <row r="593" ht="15.75" customHeight="1">
      <c r="F593" s="36"/>
      <c r="H593" s="36"/>
      <c r="Z593" s="36"/>
    </row>
    <row r="594" ht="15.75" customHeight="1">
      <c r="F594" s="36"/>
      <c r="H594" s="36"/>
      <c r="Z594" s="36"/>
    </row>
    <row r="595" ht="15.75" customHeight="1">
      <c r="F595" s="36"/>
      <c r="H595" s="36"/>
      <c r="Z595" s="36"/>
    </row>
    <row r="596" ht="15.75" customHeight="1">
      <c r="F596" s="36"/>
      <c r="H596" s="36"/>
      <c r="Z596" s="36"/>
    </row>
    <row r="597" ht="15.75" customHeight="1">
      <c r="F597" s="36"/>
      <c r="H597" s="36"/>
      <c r="Z597" s="36"/>
    </row>
    <row r="598" ht="15.75" customHeight="1">
      <c r="F598" s="36"/>
      <c r="H598" s="36"/>
      <c r="Z598" s="36"/>
    </row>
    <row r="599" ht="15.75" customHeight="1">
      <c r="F599" s="36"/>
      <c r="H599" s="36"/>
      <c r="Z599" s="36"/>
    </row>
    <row r="600" ht="15.75" customHeight="1">
      <c r="F600" s="36"/>
      <c r="H600" s="36"/>
      <c r="Z600" s="36"/>
    </row>
    <row r="601" ht="15.75" customHeight="1">
      <c r="F601" s="36"/>
      <c r="H601" s="36"/>
      <c r="Z601" s="36"/>
    </row>
    <row r="602" ht="15.75" customHeight="1">
      <c r="F602" s="36"/>
      <c r="H602" s="36"/>
      <c r="Z602" s="36"/>
    </row>
    <row r="603" ht="15.75" customHeight="1">
      <c r="F603" s="36"/>
      <c r="H603" s="36"/>
      <c r="Z603" s="36"/>
    </row>
    <row r="604" ht="15.75" customHeight="1">
      <c r="F604" s="36"/>
      <c r="H604" s="36"/>
      <c r="Z604" s="36"/>
    </row>
    <row r="605" ht="15.75" customHeight="1">
      <c r="F605" s="36"/>
      <c r="H605" s="36"/>
      <c r="Z605" s="36"/>
    </row>
    <row r="606" ht="15.75" customHeight="1">
      <c r="F606" s="36"/>
      <c r="H606" s="36"/>
      <c r="Z606" s="36"/>
    </row>
    <row r="607" ht="15.75" customHeight="1">
      <c r="F607" s="36"/>
      <c r="H607" s="36"/>
      <c r="Z607" s="36"/>
    </row>
    <row r="608" ht="15.75" customHeight="1">
      <c r="F608" s="36"/>
      <c r="H608" s="36"/>
      <c r="Z608" s="36"/>
    </row>
    <row r="609" ht="15.75" customHeight="1">
      <c r="F609" s="36"/>
      <c r="H609" s="36"/>
      <c r="Z609" s="36"/>
    </row>
    <row r="610" ht="15.75" customHeight="1">
      <c r="F610" s="36"/>
      <c r="H610" s="36"/>
      <c r="Z610" s="36"/>
    </row>
    <row r="611" ht="15.75" customHeight="1">
      <c r="F611" s="36"/>
      <c r="H611" s="36"/>
      <c r="Z611" s="36"/>
    </row>
    <row r="612" ht="15.75" customHeight="1">
      <c r="F612" s="36"/>
      <c r="H612" s="36"/>
      <c r="Z612" s="36"/>
    </row>
    <row r="613" ht="15.75" customHeight="1">
      <c r="F613" s="36"/>
      <c r="H613" s="36"/>
      <c r="Z613" s="36"/>
    </row>
    <row r="614" ht="15.75" customHeight="1">
      <c r="F614" s="36"/>
      <c r="H614" s="36"/>
      <c r="Z614" s="36"/>
    </row>
    <row r="615" ht="15.75" customHeight="1">
      <c r="F615" s="36"/>
      <c r="H615" s="36"/>
      <c r="Z615" s="36"/>
    </row>
    <row r="616" ht="15.75" customHeight="1">
      <c r="F616" s="36"/>
      <c r="H616" s="36"/>
      <c r="Z616" s="36"/>
    </row>
    <row r="617" ht="15.75" customHeight="1">
      <c r="F617" s="36"/>
      <c r="H617" s="36"/>
      <c r="Z617" s="36"/>
    </row>
    <row r="618" ht="15.75" customHeight="1">
      <c r="F618" s="36"/>
      <c r="H618" s="36"/>
      <c r="Z618" s="36"/>
    </row>
    <row r="619" ht="15.75" customHeight="1">
      <c r="F619" s="36"/>
      <c r="H619" s="36"/>
      <c r="Z619" s="36"/>
    </row>
    <row r="620" ht="15.75" customHeight="1">
      <c r="F620" s="36"/>
      <c r="H620" s="36"/>
      <c r="Z620" s="36"/>
    </row>
    <row r="621" ht="15.75" customHeight="1">
      <c r="F621" s="36"/>
      <c r="H621" s="36"/>
      <c r="Z621" s="36"/>
    </row>
    <row r="622" ht="15.75" customHeight="1">
      <c r="F622" s="36"/>
      <c r="H622" s="36"/>
      <c r="Z622" s="36"/>
    </row>
    <row r="623" ht="15.75" customHeight="1">
      <c r="F623" s="36"/>
      <c r="H623" s="36"/>
      <c r="Z623" s="36"/>
    </row>
    <row r="624" ht="15.75" customHeight="1">
      <c r="F624" s="36"/>
      <c r="H624" s="36"/>
      <c r="Z624" s="36"/>
    </row>
    <row r="625" ht="15.75" customHeight="1">
      <c r="F625" s="36"/>
      <c r="H625" s="36"/>
      <c r="Z625" s="36"/>
    </row>
    <row r="626" ht="15.75" customHeight="1">
      <c r="F626" s="36"/>
      <c r="H626" s="36"/>
      <c r="Z626" s="36"/>
    </row>
    <row r="627" ht="15.75" customHeight="1">
      <c r="F627" s="36"/>
      <c r="H627" s="36"/>
      <c r="Z627" s="36"/>
    </row>
    <row r="628" ht="15.75" customHeight="1">
      <c r="F628" s="36"/>
      <c r="H628" s="36"/>
      <c r="Z628" s="36"/>
    </row>
    <row r="629" ht="15.75" customHeight="1">
      <c r="F629" s="36"/>
      <c r="H629" s="36"/>
      <c r="Z629" s="36"/>
    </row>
    <row r="630" ht="15.75" customHeight="1">
      <c r="F630" s="36"/>
      <c r="H630" s="36"/>
      <c r="Z630" s="36"/>
    </row>
    <row r="631" ht="15.75" customHeight="1">
      <c r="F631" s="36"/>
      <c r="H631" s="36"/>
      <c r="Z631" s="36"/>
    </row>
    <row r="632" ht="15.75" customHeight="1">
      <c r="F632" s="36"/>
      <c r="H632" s="36"/>
      <c r="Z632" s="36"/>
    </row>
    <row r="633" ht="15.75" customHeight="1">
      <c r="F633" s="36"/>
      <c r="H633" s="36"/>
      <c r="Z633" s="36"/>
    </row>
    <row r="634" ht="15.75" customHeight="1">
      <c r="F634" s="36"/>
      <c r="H634" s="36"/>
      <c r="Z634" s="36"/>
    </row>
    <row r="635" ht="15.75" customHeight="1">
      <c r="F635" s="36"/>
      <c r="H635" s="36"/>
      <c r="Z635" s="36"/>
    </row>
    <row r="636" ht="15.75" customHeight="1">
      <c r="F636" s="36"/>
      <c r="H636" s="36"/>
      <c r="Z636" s="36"/>
    </row>
    <row r="637" ht="15.75" customHeight="1">
      <c r="F637" s="36"/>
      <c r="H637" s="36"/>
      <c r="Z637" s="36"/>
    </row>
    <row r="638" ht="15.75" customHeight="1">
      <c r="F638" s="36"/>
      <c r="H638" s="36"/>
      <c r="Z638" s="36"/>
    </row>
    <row r="639" ht="15.75" customHeight="1">
      <c r="F639" s="36"/>
      <c r="H639" s="36"/>
      <c r="Z639" s="36"/>
    </row>
    <row r="640" ht="15.75" customHeight="1">
      <c r="F640" s="36"/>
      <c r="H640" s="36"/>
      <c r="Z640" s="36"/>
    </row>
    <row r="641" ht="15.75" customHeight="1">
      <c r="F641" s="36"/>
      <c r="H641" s="36"/>
      <c r="Z641" s="36"/>
    </row>
    <row r="642" ht="15.75" customHeight="1">
      <c r="F642" s="36"/>
      <c r="H642" s="36"/>
      <c r="Z642" s="36"/>
    </row>
    <row r="643" ht="15.75" customHeight="1">
      <c r="F643" s="36"/>
      <c r="H643" s="36"/>
      <c r="Z643" s="36"/>
    </row>
    <row r="644" ht="15.75" customHeight="1">
      <c r="F644" s="36"/>
      <c r="H644" s="36"/>
      <c r="Z644" s="36"/>
    </row>
    <row r="645" ht="15.75" customHeight="1">
      <c r="F645" s="36"/>
      <c r="H645" s="36"/>
      <c r="Z645" s="36"/>
    </row>
    <row r="646" ht="15.75" customHeight="1">
      <c r="F646" s="36"/>
      <c r="H646" s="36"/>
      <c r="Z646" s="36"/>
    </row>
    <row r="647" ht="15.75" customHeight="1">
      <c r="F647" s="36"/>
      <c r="H647" s="36"/>
      <c r="Z647" s="36"/>
    </row>
    <row r="648" ht="15.75" customHeight="1">
      <c r="F648" s="36"/>
      <c r="H648" s="36"/>
      <c r="Z648" s="36"/>
    </row>
    <row r="649" ht="15.75" customHeight="1">
      <c r="F649" s="36"/>
      <c r="H649" s="36"/>
      <c r="Z649" s="36"/>
    </row>
    <row r="650" ht="15.75" customHeight="1">
      <c r="F650" s="36"/>
      <c r="H650" s="36"/>
      <c r="Z650" s="36"/>
    </row>
    <row r="651" ht="15.75" customHeight="1">
      <c r="F651" s="36"/>
      <c r="H651" s="36"/>
      <c r="Z651" s="36"/>
    </row>
    <row r="652" ht="15.75" customHeight="1">
      <c r="F652" s="36"/>
      <c r="H652" s="36"/>
      <c r="Z652" s="36"/>
    </row>
    <row r="653" ht="15.75" customHeight="1">
      <c r="F653" s="36"/>
      <c r="H653" s="36"/>
      <c r="Z653" s="36"/>
    </row>
    <row r="654" ht="15.75" customHeight="1">
      <c r="F654" s="36"/>
      <c r="H654" s="36"/>
      <c r="Z654" s="36"/>
    </row>
    <row r="655" ht="15.75" customHeight="1">
      <c r="F655" s="36"/>
      <c r="H655" s="36"/>
      <c r="Z655" s="36"/>
    </row>
    <row r="656" ht="15.75" customHeight="1">
      <c r="F656" s="36"/>
      <c r="H656" s="36"/>
      <c r="Z656" s="36"/>
    </row>
    <row r="657" ht="15.75" customHeight="1">
      <c r="F657" s="36"/>
      <c r="H657" s="36"/>
      <c r="Z657" s="36"/>
    </row>
    <row r="658" ht="15.75" customHeight="1">
      <c r="F658" s="36"/>
      <c r="H658" s="36"/>
      <c r="Z658" s="36"/>
    </row>
    <row r="659" ht="15.75" customHeight="1">
      <c r="F659" s="36"/>
      <c r="H659" s="36"/>
      <c r="Z659" s="36"/>
    </row>
    <row r="660" ht="15.75" customHeight="1">
      <c r="F660" s="36"/>
      <c r="H660" s="36"/>
      <c r="Z660" s="36"/>
    </row>
    <row r="661" ht="15.75" customHeight="1">
      <c r="F661" s="36"/>
      <c r="H661" s="36"/>
      <c r="Z661" s="36"/>
    </row>
    <row r="662" ht="15.75" customHeight="1">
      <c r="F662" s="36"/>
      <c r="H662" s="36"/>
      <c r="Z662" s="36"/>
    </row>
    <row r="663" ht="15.75" customHeight="1">
      <c r="F663" s="36"/>
      <c r="H663" s="36"/>
      <c r="Z663" s="36"/>
    </row>
    <row r="664" ht="15.75" customHeight="1">
      <c r="F664" s="36"/>
      <c r="H664" s="36"/>
      <c r="Z664" s="36"/>
    </row>
    <row r="665" ht="15.75" customHeight="1">
      <c r="F665" s="36"/>
      <c r="H665" s="36"/>
      <c r="Z665" s="36"/>
    </row>
    <row r="666" ht="15.75" customHeight="1">
      <c r="F666" s="36"/>
      <c r="H666" s="36"/>
      <c r="Z666" s="36"/>
    </row>
    <row r="667" ht="15.75" customHeight="1">
      <c r="F667" s="36"/>
      <c r="H667" s="36"/>
      <c r="Z667" s="36"/>
    </row>
    <row r="668" ht="15.75" customHeight="1">
      <c r="F668" s="36"/>
      <c r="H668" s="36"/>
      <c r="Z668" s="36"/>
    </row>
    <row r="669" ht="15.75" customHeight="1">
      <c r="F669" s="36"/>
      <c r="H669" s="36"/>
      <c r="Z669" s="36"/>
    </row>
    <row r="670" ht="15.75" customHeight="1">
      <c r="F670" s="36"/>
      <c r="H670" s="36"/>
      <c r="Z670" s="36"/>
    </row>
    <row r="671" ht="15.75" customHeight="1">
      <c r="F671" s="36"/>
      <c r="H671" s="36"/>
      <c r="Z671" s="36"/>
    </row>
    <row r="672" ht="15.75" customHeight="1">
      <c r="F672" s="36"/>
      <c r="H672" s="36"/>
      <c r="Z672" s="36"/>
    </row>
    <row r="673" ht="15.75" customHeight="1">
      <c r="F673" s="36"/>
      <c r="H673" s="36"/>
      <c r="Z673" s="36"/>
    </row>
    <row r="674" ht="15.75" customHeight="1">
      <c r="F674" s="36"/>
      <c r="H674" s="36"/>
      <c r="Z674" s="36"/>
    </row>
    <row r="675" ht="15.75" customHeight="1">
      <c r="F675" s="36"/>
      <c r="H675" s="36"/>
      <c r="Z675" s="36"/>
    </row>
    <row r="676" ht="15.75" customHeight="1">
      <c r="F676" s="36"/>
      <c r="H676" s="36"/>
      <c r="Z676" s="36"/>
    </row>
    <row r="677" ht="15.75" customHeight="1">
      <c r="F677" s="36"/>
      <c r="H677" s="36"/>
      <c r="Z677" s="36"/>
    </row>
    <row r="678" ht="15.75" customHeight="1">
      <c r="F678" s="36"/>
      <c r="H678" s="36"/>
      <c r="Z678" s="36"/>
    </row>
    <row r="679" ht="15.75" customHeight="1">
      <c r="F679" s="36"/>
      <c r="H679" s="36"/>
      <c r="Z679" s="36"/>
    </row>
    <row r="680" ht="15.75" customHeight="1">
      <c r="F680" s="36"/>
      <c r="H680" s="36"/>
      <c r="Z680" s="36"/>
    </row>
    <row r="681" ht="15.75" customHeight="1">
      <c r="F681" s="36"/>
      <c r="H681" s="36"/>
      <c r="Z681" s="36"/>
    </row>
    <row r="682" ht="15.75" customHeight="1">
      <c r="F682" s="36"/>
      <c r="H682" s="36"/>
      <c r="Z682" s="36"/>
    </row>
    <row r="683" ht="15.75" customHeight="1">
      <c r="F683" s="36"/>
      <c r="H683" s="36"/>
      <c r="Z683" s="36"/>
    </row>
    <row r="684" ht="15.75" customHeight="1">
      <c r="F684" s="36"/>
      <c r="H684" s="36"/>
      <c r="Z684" s="36"/>
    </row>
    <row r="685" ht="15.75" customHeight="1">
      <c r="F685" s="36"/>
      <c r="H685" s="36"/>
      <c r="Z685" s="36"/>
    </row>
    <row r="686" ht="15.75" customHeight="1">
      <c r="F686" s="36"/>
      <c r="H686" s="36"/>
      <c r="Z686" s="36"/>
    </row>
    <row r="687" ht="15.75" customHeight="1">
      <c r="F687" s="36"/>
      <c r="H687" s="36"/>
      <c r="Z687" s="36"/>
    </row>
    <row r="688" ht="15.75" customHeight="1">
      <c r="F688" s="36"/>
      <c r="H688" s="36"/>
      <c r="Z688" s="36"/>
    </row>
    <row r="689" ht="15.75" customHeight="1">
      <c r="F689" s="36"/>
      <c r="H689" s="36"/>
      <c r="Z689" s="36"/>
    </row>
    <row r="690" ht="15.75" customHeight="1">
      <c r="F690" s="36"/>
      <c r="H690" s="36"/>
      <c r="Z690" s="36"/>
    </row>
    <row r="691" ht="15.75" customHeight="1">
      <c r="F691" s="36"/>
      <c r="H691" s="36"/>
      <c r="Z691" s="36"/>
    </row>
    <row r="692" ht="15.75" customHeight="1">
      <c r="F692" s="36"/>
      <c r="H692" s="36"/>
      <c r="Z692" s="36"/>
    </row>
    <row r="693" ht="15.75" customHeight="1">
      <c r="F693" s="36"/>
      <c r="H693" s="36"/>
      <c r="Z693" s="36"/>
    </row>
    <row r="694" ht="15.75" customHeight="1">
      <c r="F694" s="36"/>
      <c r="H694" s="36"/>
      <c r="Z694" s="36"/>
    </row>
    <row r="695" ht="15.75" customHeight="1">
      <c r="F695" s="36"/>
      <c r="H695" s="36"/>
      <c r="Z695" s="36"/>
    </row>
    <row r="696" ht="15.75" customHeight="1">
      <c r="F696" s="36"/>
      <c r="H696" s="36"/>
      <c r="Z696" s="36"/>
    </row>
    <row r="697" ht="15.75" customHeight="1">
      <c r="F697" s="36"/>
      <c r="H697" s="36"/>
      <c r="Z697" s="36"/>
    </row>
    <row r="698" ht="15.75" customHeight="1">
      <c r="F698" s="36"/>
      <c r="H698" s="36"/>
      <c r="Z698" s="36"/>
    </row>
    <row r="699" ht="15.75" customHeight="1">
      <c r="F699" s="36"/>
      <c r="H699" s="36"/>
      <c r="Z699" s="36"/>
    </row>
    <row r="700" ht="15.75" customHeight="1">
      <c r="F700" s="36"/>
      <c r="H700" s="36"/>
      <c r="Z700" s="36"/>
    </row>
    <row r="701" ht="15.75" customHeight="1">
      <c r="F701" s="36"/>
      <c r="H701" s="36"/>
      <c r="Z701" s="36"/>
    </row>
    <row r="702" ht="15.75" customHeight="1">
      <c r="F702" s="36"/>
      <c r="H702" s="36"/>
      <c r="Z702" s="36"/>
    </row>
    <row r="703" ht="15.75" customHeight="1">
      <c r="F703" s="36"/>
      <c r="H703" s="36"/>
      <c r="Z703" s="36"/>
    </row>
    <row r="704" ht="15.75" customHeight="1">
      <c r="F704" s="36"/>
      <c r="H704" s="36"/>
      <c r="Z704" s="36"/>
    </row>
    <row r="705" ht="15.75" customHeight="1">
      <c r="F705" s="36"/>
      <c r="H705" s="36"/>
      <c r="Z705" s="36"/>
    </row>
    <row r="706" ht="15.75" customHeight="1">
      <c r="F706" s="36"/>
      <c r="H706" s="36"/>
      <c r="Z706" s="36"/>
    </row>
    <row r="707" ht="15.75" customHeight="1">
      <c r="F707" s="36"/>
      <c r="H707" s="36"/>
      <c r="Z707" s="36"/>
    </row>
    <row r="708" ht="15.75" customHeight="1">
      <c r="F708" s="36"/>
      <c r="H708" s="36"/>
      <c r="Z708" s="36"/>
    </row>
    <row r="709" ht="15.75" customHeight="1">
      <c r="F709" s="36"/>
      <c r="H709" s="36"/>
      <c r="Z709" s="36"/>
    </row>
    <row r="710" ht="15.75" customHeight="1">
      <c r="F710" s="36"/>
      <c r="H710" s="36"/>
      <c r="Z710" s="36"/>
    </row>
    <row r="711" ht="15.75" customHeight="1">
      <c r="F711" s="36"/>
      <c r="H711" s="36"/>
      <c r="Z711" s="36"/>
    </row>
    <row r="712" ht="15.75" customHeight="1">
      <c r="F712" s="36"/>
      <c r="H712" s="36"/>
      <c r="Z712" s="36"/>
    </row>
    <row r="713" ht="15.75" customHeight="1">
      <c r="F713" s="36"/>
      <c r="H713" s="36"/>
      <c r="Z713" s="36"/>
    </row>
    <row r="714" ht="15.75" customHeight="1">
      <c r="F714" s="36"/>
      <c r="H714" s="36"/>
      <c r="Z714" s="36"/>
    </row>
    <row r="715" ht="15.75" customHeight="1">
      <c r="F715" s="36"/>
      <c r="H715" s="36"/>
      <c r="Z715" s="36"/>
    </row>
    <row r="716" ht="15.75" customHeight="1">
      <c r="F716" s="36"/>
      <c r="H716" s="36"/>
      <c r="Z716" s="36"/>
    </row>
    <row r="717" ht="15.75" customHeight="1">
      <c r="F717" s="36"/>
      <c r="H717" s="36"/>
      <c r="Z717" s="36"/>
    </row>
    <row r="718" ht="15.75" customHeight="1">
      <c r="F718" s="36"/>
      <c r="H718" s="36"/>
      <c r="Z718" s="36"/>
    </row>
    <row r="719" ht="15.75" customHeight="1">
      <c r="F719" s="36"/>
      <c r="H719" s="36"/>
      <c r="Z719" s="36"/>
    </row>
    <row r="720" ht="15.75" customHeight="1">
      <c r="F720" s="36"/>
      <c r="H720" s="36"/>
      <c r="Z720" s="36"/>
    </row>
    <row r="721" ht="15.75" customHeight="1">
      <c r="F721" s="36"/>
      <c r="H721" s="36"/>
      <c r="Z721" s="36"/>
    </row>
    <row r="722" ht="15.75" customHeight="1">
      <c r="F722" s="36"/>
      <c r="H722" s="36"/>
      <c r="Z722" s="36"/>
    </row>
    <row r="723" ht="15.75" customHeight="1">
      <c r="F723" s="36"/>
      <c r="H723" s="36"/>
      <c r="Z723" s="36"/>
    </row>
    <row r="724" ht="15.75" customHeight="1">
      <c r="F724" s="36"/>
      <c r="H724" s="36"/>
      <c r="Z724" s="36"/>
    </row>
    <row r="725" ht="15.75" customHeight="1">
      <c r="F725" s="36"/>
      <c r="H725" s="36"/>
      <c r="Z725" s="36"/>
    </row>
    <row r="726" ht="15.75" customHeight="1">
      <c r="F726" s="36"/>
      <c r="H726" s="36"/>
      <c r="Z726" s="36"/>
    </row>
    <row r="727" ht="15.75" customHeight="1">
      <c r="F727" s="36"/>
      <c r="H727" s="36"/>
      <c r="Z727" s="36"/>
    </row>
    <row r="728" ht="15.75" customHeight="1">
      <c r="F728" s="36"/>
      <c r="H728" s="36"/>
      <c r="Z728" s="36"/>
    </row>
    <row r="729" ht="15.75" customHeight="1">
      <c r="F729" s="36"/>
      <c r="H729" s="36"/>
      <c r="Z729" s="36"/>
    </row>
    <row r="730" ht="15.75" customHeight="1">
      <c r="F730" s="36"/>
      <c r="H730" s="36"/>
      <c r="Z730" s="36"/>
    </row>
    <row r="731" ht="15.75" customHeight="1">
      <c r="F731" s="36"/>
      <c r="H731" s="36"/>
      <c r="Z731" s="36"/>
    </row>
    <row r="732" ht="15.75" customHeight="1">
      <c r="F732" s="36"/>
      <c r="H732" s="36"/>
      <c r="Z732" s="36"/>
    </row>
    <row r="733" ht="15.75" customHeight="1">
      <c r="F733" s="36"/>
      <c r="H733" s="36"/>
      <c r="Z733" s="36"/>
    </row>
    <row r="734" ht="15.75" customHeight="1">
      <c r="F734" s="36"/>
      <c r="H734" s="36"/>
      <c r="Z734" s="36"/>
    </row>
    <row r="735" ht="15.75" customHeight="1">
      <c r="F735" s="36"/>
      <c r="H735" s="36"/>
      <c r="Z735" s="36"/>
    </row>
    <row r="736" ht="15.75" customHeight="1">
      <c r="F736" s="36"/>
      <c r="H736" s="36"/>
      <c r="Z736" s="36"/>
    </row>
    <row r="737" ht="15.75" customHeight="1">
      <c r="F737" s="36"/>
      <c r="H737" s="36"/>
      <c r="Z737" s="36"/>
    </row>
    <row r="738" ht="15.75" customHeight="1">
      <c r="F738" s="36"/>
      <c r="H738" s="36"/>
      <c r="Z738" s="36"/>
    </row>
    <row r="739" ht="15.75" customHeight="1">
      <c r="F739" s="36"/>
      <c r="H739" s="36"/>
      <c r="Z739" s="36"/>
    </row>
    <row r="740" ht="15.75" customHeight="1">
      <c r="F740" s="36"/>
      <c r="H740" s="36"/>
      <c r="Z740" s="36"/>
    </row>
    <row r="741" ht="15.75" customHeight="1">
      <c r="F741" s="36"/>
      <c r="H741" s="36"/>
      <c r="Z741" s="36"/>
    </row>
    <row r="742" ht="15.75" customHeight="1">
      <c r="F742" s="36"/>
      <c r="H742" s="36"/>
      <c r="Z742" s="36"/>
    </row>
    <row r="743" ht="15.75" customHeight="1">
      <c r="F743" s="36"/>
      <c r="H743" s="36"/>
      <c r="Z743" s="36"/>
    </row>
    <row r="744" ht="15.75" customHeight="1">
      <c r="F744" s="36"/>
      <c r="H744" s="36"/>
      <c r="Z744" s="36"/>
    </row>
    <row r="745" ht="15.75" customHeight="1">
      <c r="F745" s="36"/>
      <c r="H745" s="36"/>
      <c r="Z745" s="36"/>
    </row>
    <row r="746" ht="15.75" customHeight="1">
      <c r="F746" s="36"/>
      <c r="H746" s="36"/>
      <c r="Z746" s="36"/>
    </row>
    <row r="747" ht="15.75" customHeight="1">
      <c r="F747" s="36"/>
      <c r="H747" s="36"/>
      <c r="Z747" s="36"/>
    </row>
    <row r="748" ht="15.75" customHeight="1">
      <c r="F748" s="36"/>
      <c r="H748" s="36"/>
      <c r="Z748" s="36"/>
    </row>
    <row r="749" ht="15.75" customHeight="1">
      <c r="F749" s="36"/>
      <c r="H749" s="36"/>
      <c r="Z749" s="36"/>
    </row>
    <row r="750" ht="15.75" customHeight="1">
      <c r="F750" s="36"/>
      <c r="H750" s="36"/>
      <c r="Z750" s="36"/>
    </row>
    <row r="751" ht="15.75" customHeight="1">
      <c r="F751" s="36"/>
      <c r="H751" s="36"/>
      <c r="Z751" s="36"/>
    </row>
    <row r="752" ht="15.75" customHeight="1">
      <c r="F752" s="36"/>
      <c r="H752" s="36"/>
      <c r="Z752" s="36"/>
    </row>
    <row r="753" ht="15.75" customHeight="1">
      <c r="F753" s="36"/>
      <c r="H753" s="36"/>
      <c r="Z753" s="36"/>
    </row>
    <row r="754" ht="15.75" customHeight="1">
      <c r="F754" s="36"/>
      <c r="H754" s="36"/>
      <c r="Z754" s="36"/>
    </row>
    <row r="755" ht="15.75" customHeight="1">
      <c r="F755" s="36"/>
      <c r="H755" s="36"/>
      <c r="Z755" s="36"/>
    </row>
    <row r="756" ht="15.75" customHeight="1">
      <c r="F756" s="36"/>
      <c r="H756" s="36"/>
      <c r="Z756" s="36"/>
    </row>
    <row r="757" ht="15.75" customHeight="1">
      <c r="F757" s="36"/>
      <c r="H757" s="36"/>
      <c r="Z757" s="36"/>
    </row>
    <row r="758" ht="15.75" customHeight="1">
      <c r="F758" s="36"/>
      <c r="H758" s="36"/>
      <c r="Z758" s="36"/>
    </row>
    <row r="759" ht="15.75" customHeight="1">
      <c r="F759" s="36"/>
      <c r="H759" s="36"/>
      <c r="Z759" s="36"/>
    </row>
    <row r="760" ht="15.75" customHeight="1">
      <c r="F760" s="36"/>
      <c r="H760" s="36"/>
      <c r="Z760" s="36"/>
    </row>
    <row r="761" ht="15.75" customHeight="1">
      <c r="F761" s="36"/>
      <c r="H761" s="36"/>
      <c r="Z761" s="36"/>
    </row>
    <row r="762" ht="15.75" customHeight="1">
      <c r="F762" s="36"/>
      <c r="H762" s="36"/>
      <c r="Z762" s="36"/>
    </row>
    <row r="763" ht="15.75" customHeight="1">
      <c r="F763" s="36"/>
      <c r="H763" s="36"/>
      <c r="Z763" s="36"/>
    </row>
    <row r="764" ht="15.75" customHeight="1">
      <c r="F764" s="36"/>
      <c r="H764" s="36"/>
      <c r="Z764" s="36"/>
    </row>
    <row r="765" ht="15.75" customHeight="1">
      <c r="F765" s="36"/>
      <c r="H765" s="36"/>
      <c r="Z765" s="36"/>
    </row>
    <row r="766" ht="15.75" customHeight="1">
      <c r="F766" s="36"/>
      <c r="H766" s="36"/>
      <c r="Z766" s="36"/>
    </row>
    <row r="767" ht="15.75" customHeight="1">
      <c r="F767" s="36"/>
      <c r="H767" s="36"/>
      <c r="Z767" s="36"/>
    </row>
    <row r="768" ht="15.75" customHeight="1">
      <c r="F768" s="36"/>
      <c r="H768" s="36"/>
      <c r="Z768" s="36"/>
    </row>
    <row r="769" ht="15.75" customHeight="1">
      <c r="F769" s="36"/>
      <c r="H769" s="36"/>
      <c r="Z769" s="36"/>
    </row>
    <row r="770" ht="15.75" customHeight="1">
      <c r="F770" s="36"/>
      <c r="H770" s="36"/>
      <c r="Z770" s="36"/>
    </row>
    <row r="771" ht="15.75" customHeight="1">
      <c r="F771" s="36"/>
      <c r="H771" s="36"/>
      <c r="Z771" s="36"/>
    </row>
    <row r="772" ht="15.75" customHeight="1">
      <c r="F772" s="36"/>
      <c r="H772" s="36"/>
      <c r="Z772" s="36"/>
    </row>
    <row r="773" ht="15.75" customHeight="1">
      <c r="F773" s="36"/>
      <c r="H773" s="36"/>
      <c r="Z773" s="36"/>
    </row>
    <row r="774" ht="15.75" customHeight="1">
      <c r="F774" s="36"/>
      <c r="H774" s="36"/>
      <c r="Z774" s="36"/>
    </row>
    <row r="775" ht="15.75" customHeight="1">
      <c r="F775" s="36"/>
      <c r="H775" s="36"/>
      <c r="Z775" s="36"/>
    </row>
    <row r="776" ht="15.75" customHeight="1">
      <c r="F776" s="36"/>
      <c r="H776" s="36"/>
      <c r="Z776" s="36"/>
    </row>
    <row r="777" ht="15.75" customHeight="1">
      <c r="F777" s="36"/>
      <c r="H777" s="36"/>
      <c r="Z777" s="36"/>
    </row>
    <row r="778" ht="15.75" customHeight="1">
      <c r="F778" s="36"/>
      <c r="H778" s="36"/>
      <c r="Z778" s="36"/>
    </row>
    <row r="779" ht="15.75" customHeight="1">
      <c r="F779" s="36"/>
      <c r="H779" s="36"/>
      <c r="Z779" s="36"/>
    </row>
    <row r="780" ht="15.75" customHeight="1">
      <c r="F780" s="36"/>
      <c r="H780" s="36"/>
      <c r="Z780" s="36"/>
    </row>
    <row r="781" ht="15.75" customHeight="1">
      <c r="F781" s="36"/>
      <c r="H781" s="36"/>
      <c r="Z781" s="36"/>
    </row>
    <row r="782" ht="15.75" customHeight="1">
      <c r="F782" s="36"/>
      <c r="H782" s="36"/>
      <c r="Z782" s="36"/>
    </row>
    <row r="783" ht="15.75" customHeight="1">
      <c r="F783" s="36"/>
      <c r="H783" s="36"/>
      <c r="Z783" s="36"/>
    </row>
    <row r="784" ht="15.75" customHeight="1">
      <c r="F784" s="36"/>
      <c r="H784" s="36"/>
      <c r="Z784" s="36"/>
    </row>
    <row r="785" ht="15.75" customHeight="1">
      <c r="F785" s="36"/>
      <c r="H785" s="36"/>
      <c r="Z785" s="36"/>
    </row>
    <row r="786" ht="15.75" customHeight="1">
      <c r="F786" s="36"/>
      <c r="H786" s="36"/>
      <c r="Z786" s="36"/>
    </row>
    <row r="787" ht="15.75" customHeight="1">
      <c r="F787" s="36"/>
      <c r="H787" s="36"/>
      <c r="Z787" s="36"/>
    </row>
    <row r="788" ht="15.75" customHeight="1">
      <c r="F788" s="36"/>
      <c r="H788" s="36"/>
      <c r="Z788" s="36"/>
    </row>
    <row r="789" ht="15.75" customHeight="1">
      <c r="F789" s="36"/>
      <c r="H789" s="36"/>
      <c r="Z789" s="36"/>
    </row>
    <row r="790" ht="15.75" customHeight="1">
      <c r="F790" s="36"/>
      <c r="H790" s="36"/>
      <c r="Z790" s="36"/>
    </row>
    <row r="791" ht="15.75" customHeight="1">
      <c r="F791" s="36"/>
      <c r="H791" s="36"/>
      <c r="Z791" s="36"/>
    </row>
    <row r="792" ht="15.75" customHeight="1">
      <c r="F792" s="36"/>
      <c r="H792" s="36"/>
      <c r="Z792" s="36"/>
    </row>
    <row r="793" ht="15.75" customHeight="1">
      <c r="F793" s="36"/>
      <c r="H793" s="36"/>
      <c r="Z793" s="36"/>
    </row>
    <row r="794" ht="15.75" customHeight="1">
      <c r="F794" s="36"/>
      <c r="H794" s="36"/>
      <c r="Z794" s="36"/>
    </row>
    <row r="795" ht="15.75" customHeight="1">
      <c r="F795" s="36"/>
      <c r="H795" s="36"/>
      <c r="Z795" s="36"/>
    </row>
    <row r="796" ht="15.75" customHeight="1">
      <c r="F796" s="36"/>
      <c r="H796" s="36"/>
      <c r="Z796" s="36"/>
    </row>
    <row r="797" ht="15.75" customHeight="1">
      <c r="F797" s="36"/>
      <c r="H797" s="36"/>
      <c r="Z797" s="36"/>
    </row>
    <row r="798" ht="15.75" customHeight="1">
      <c r="F798" s="36"/>
      <c r="H798" s="36"/>
      <c r="Z798" s="36"/>
    </row>
    <row r="799" ht="15.75" customHeight="1">
      <c r="F799" s="36"/>
      <c r="H799" s="36"/>
      <c r="Z799" s="36"/>
    </row>
    <row r="800" ht="15.75" customHeight="1">
      <c r="F800" s="36"/>
      <c r="H800" s="36"/>
      <c r="Z800" s="36"/>
    </row>
    <row r="801" ht="15.75" customHeight="1">
      <c r="F801" s="36"/>
      <c r="H801" s="36"/>
      <c r="Z801" s="36"/>
    </row>
    <row r="802" ht="15.75" customHeight="1">
      <c r="F802" s="36"/>
      <c r="H802" s="36"/>
      <c r="Z802" s="36"/>
    </row>
    <row r="803" ht="15.75" customHeight="1">
      <c r="F803" s="36"/>
      <c r="H803" s="36"/>
      <c r="Z803" s="36"/>
    </row>
    <row r="804" ht="15.75" customHeight="1">
      <c r="F804" s="36"/>
      <c r="H804" s="36"/>
      <c r="Z804" s="36"/>
    </row>
    <row r="805" ht="15.75" customHeight="1">
      <c r="F805" s="36"/>
      <c r="H805" s="36"/>
      <c r="Z805" s="36"/>
    </row>
    <row r="806" ht="15.75" customHeight="1">
      <c r="F806" s="36"/>
      <c r="H806" s="36"/>
      <c r="Z806" s="36"/>
    </row>
    <row r="807" ht="15.75" customHeight="1">
      <c r="F807" s="36"/>
      <c r="H807" s="36"/>
      <c r="Z807" s="36"/>
    </row>
    <row r="808" ht="15.75" customHeight="1">
      <c r="F808" s="36"/>
      <c r="H808" s="36"/>
      <c r="Z808" s="36"/>
    </row>
    <row r="809" ht="15.75" customHeight="1">
      <c r="F809" s="36"/>
      <c r="H809" s="36"/>
      <c r="Z809" s="36"/>
    </row>
    <row r="810" ht="15.75" customHeight="1">
      <c r="F810" s="36"/>
      <c r="H810" s="36"/>
      <c r="Z810" s="36"/>
    </row>
    <row r="811" ht="15.75" customHeight="1">
      <c r="F811" s="36"/>
      <c r="H811" s="36"/>
      <c r="Z811" s="36"/>
    </row>
    <row r="812" ht="15.75" customHeight="1">
      <c r="F812" s="36"/>
      <c r="H812" s="36"/>
      <c r="Z812" s="36"/>
    </row>
    <row r="813" ht="15.75" customHeight="1">
      <c r="F813" s="36"/>
      <c r="H813" s="36"/>
      <c r="Z813" s="36"/>
    </row>
    <row r="814" ht="15.75" customHeight="1">
      <c r="F814" s="36"/>
      <c r="H814" s="36"/>
      <c r="Z814" s="36"/>
    </row>
    <row r="815" ht="15.75" customHeight="1">
      <c r="F815" s="36"/>
      <c r="H815" s="36"/>
      <c r="Z815" s="36"/>
    </row>
    <row r="816" ht="15.75" customHeight="1">
      <c r="F816" s="36"/>
      <c r="H816" s="36"/>
      <c r="Z816" s="36"/>
    </row>
    <row r="817" ht="15.75" customHeight="1">
      <c r="F817" s="36"/>
      <c r="H817" s="36"/>
      <c r="Z817" s="36"/>
    </row>
    <row r="818" ht="15.75" customHeight="1">
      <c r="F818" s="36"/>
      <c r="H818" s="36"/>
      <c r="Z818" s="36"/>
    </row>
    <row r="819" ht="15.75" customHeight="1">
      <c r="F819" s="36"/>
      <c r="H819" s="36"/>
      <c r="Z819" s="36"/>
    </row>
    <row r="820" ht="15.75" customHeight="1">
      <c r="F820" s="36"/>
      <c r="H820" s="36"/>
      <c r="Z820" s="36"/>
    </row>
    <row r="821" ht="15.75" customHeight="1">
      <c r="F821" s="36"/>
      <c r="H821" s="36"/>
      <c r="Z821" s="36"/>
    </row>
    <row r="822" ht="15.75" customHeight="1">
      <c r="F822" s="36"/>
      <c r="H822" s="36"/>
      <c r="Z822" s="36"/>
    </row>
    <row r="823" ht="15.75" customHeight="1">
      <c r="F823" s="36"/>
      <c r="H823" s="36"/>
      <c r="Z823" s="36"/>
    </row>
    <row r="824" ht="15.75" customHeight="1">
      <c r="F824" s="36"/>
      <c r="H824" s="36"/>
      <c r="Z824" s="36"/>
    </row>
    <row r="825" ht="15.75" customHeight="1">
      <c r="F825" s="36"/>
      <c r="H825" s="36"/>
      <c r="Z825" s="36"/>
    </row>
    <row r="826" ht="15.75" customHeight="1">
      <c r="F826" s="36"/>
      <c r="H826" s="36"/>
      <c r="Z826" s="36"/>
    </row>
    <row r="827" ht="15.75" customHeight="1">
      <c r="F827" s="36"/>
      <c r="H827" s="36"/>
      <c r="Z827" s="36"/>
    </row>
    <row r="828" ht="15.75" customHeight="1">
      <c r="F828" s="36"/>
      <c r="H828" s="36"/>
      <c r="Z828" s="36"/>
    </row>
    <row r="829" ht="15.75" customHeight="1">
      <c r="F829" s="36"/>
      <c r="H829" s="36"/>
      <c r="Z829" s="36"/>
    </row>
    <row r="830" ht="15.75" customHeight="1">
      <c r="F830" s="36"/>
      <c r="H830" s="36"/>
      <c r="Z830" s="36"/>
    </row>
    <row r="831" ht="15.75" customHeight="1">
      <c r="F831" s="36"/>
      <c r="H831" s="36"/>
      <c r="Z831" s="36"/>
    </row>
    <row r="832" ht="15.75" customHeight="1">
      <c r="F832" s="36"/>
      <c r="H832" s="36"/>
      <c r="Z832" s="36"/>
    </row>
    <row r="833" ht="15.75" customHeight="1">
      <c r="F833" s="36"/>
      <c r="H833" s="36"/>
      <c r="Z833" s="36"/>
    </row>
    <row r="834" ht="15.75" customHeight="1">
      <c r="F834" s="36"/>
      <c r="H834" s="36"/>
      <c r="Z834" s="36"/>
    </row>
    <row r="835" ht="15.75" customHeight="1">
      <c r="F835" s="36"/>
      <c r="H835" s="36"/>
      <c r="Z835" s="36"/>
    </row>
    <row r="836" ht="15.75" customHeight="1">
      <c r="F836" s="36"/>
      <c r="H836" s="36"/>
      <c r="Z836" s="36"/>
    </row>
    <row r="837" ht="15.75" customHeight="1">
      <c r="F837" s="36"/>
      <c r="H837" s="36"/>
      <c r="Z837" s="36"/>
    </row>
    <row r="838" ht="15.75" customHeight="1">
      <c r="F838" s="36"/>
      <c r="H838" s="36"/>
      <c r="Z838" s="36"/>
    </row>
    <row r="839" ht="15.75" customHeight="1">
      <c r="F839" s="36"/>
      <c r="H839" s="36"/>
      <c r="Z839" s="36"/>
    </row>
    <row r="840" ht="15.75" customHeight="1">
      <c r="F840" s="36"/>
      <c r="H840" s="36"/>
      <c r="Z840" s="36"/>
    </row>
    <row r="841" ht="15.75" customHeight="1">
      <c r="F841" s="36"/>
      <c r="H841" s="36"/>
      <c r="Z841" s="36"/>
    </row>
    <row r="842" ht="15.75" customHeight="1">
      <c r="F842" s="36"/>
      <c r="H842" s="36"/>
      <c r="Z842" s="36"/>
    </row>
    <row r="843" ht="15.75" customHeight="1">
      <c r="F843" s="36"/>
      <c r="H843" s="36"/>
      <c r="Z843" s="36"/>
    </row>
    <row r="844" ht="15.75" customHeight="1">
      <c r="F844" s="36"/>
      <c r="H844" s="36"/>
      <c r="Z844" s="36"/>
    </row>
    <row r="845" ht="15.75" customHeight="1">
      <c r="F845" s="36"/>
      <c r="H845" s="36"/>
      <c r="Z845" s="36"/>
    </row>
    <row r="846" ht="15.75" customHeight="1">
      <c r="F846" s="36"/>
      <c r="H846" s="36"/>
      <c r="Z846" s="36"/>
    </row>
    <row r="847" ht="15.75" customHeight="1">
      <c r="F847" s="36"/>
      <c r="H847" s="36"/>
      <c r="Z847" s="36"/>
    </row>
    <row r="848" ht="15.75" customHeight="1">
      <c r="F848" s="36"/>
      <c r="H848" s="36"/>
      <c r="Z848" s="36"/>
    </row>
    <row r="849" ht="15.75" customHeight="1">
      <c r="F849" s="36"/>
      <c r="H849" s="36"/>
      <c r="Z849" s="36"/>
    </row>
    <row r="850" ht="15.75" customHeight="1">
      <c r="F850" s="36"/>
      <c r="H850" s="36"/>
      <c r="Z850" s="36"/>
    </row>
    <row r="851" ht="15.75" customHeight="1">
      <c r="F851" s="36"/>
      <c r="H851" s="36"/>
      <c r="Z851" s="36"/>
    </row>
    <row r="852" ht="15.75" customHeight="1">
      <c r="F852" s="36"/>
      <c r="H852" s="36"/>
      <c r="Z852" s="36"/>
    </row>
    <row r="853" ht="15.75" customHeight="1">
      <c r="F853" s="36"/>
      <c r="H853" s="36"/>
      <c r="Z853" s="36"/>
    </row>
    <row r="854" ht="15.75" customHeight="1">
      <c r="F854" s="36"/>
      <c r="H854" s="36"/>
      <c r="Z854" s="36"/>
    </row>
    <row r="855" ht="15.75" customHeight="1">
      <c r="F855" s="36"/>
      <c r="H855" s="36"/>
      <c r="Z855" s="36"/>
    </row>
    <row r="856" ht="15.75" customHeight="1">
      <c r="F856" s="36"/>
      <c r="H856" s="36"/>
      <c r="Z856" s="36"/>
    </row>
    <row r="857" ht="15.75" customHeight="1">
      <c r="F857" s="36"/>
      <c r="H857" s="36"/>
      <c r="Z857" s="36"/>
    </row>
    <row r="858" ht="15.75" customHeight="1">
      <c r="F858" s="36"/>
      <c r="H858" s="36"/>
      <c r="Z858" s="36"/>
    </row>
    <row r="859" ht="15.75" customHeight="1">
      <c r="F859" s="36"/>
      <c r="H859" s="36"/>
      <c r="Z859" s="36"/>
    </row>
    <row r="860" ht="15.75" customHeight="1">
      <c r="F860" s="36"/>
      <c r="H860" s="36"/>
      <c r="Z860" s="36"/>
    </row>
    <row r="861" ht="15.75" customHeight="1">
      <c r="F861" s="36"/>
      <c r="H861" s="36"/>
      <c r="Z861" s="36"/>
    </row>
    <row r="862" ht="15.75" customHeight="1">
      <c r="F862" s="36"/>
      <c r="H862" s="36"/>
      <c r="Z862" s="36"/>
    </row>
    <row r="863" ht="15.75" customHeight="1">
      <c r="F863" s="36"/>
      <c r="H863" s="36"/>
      <c r="Z863" s="36"/>
    </row>
    <row r="864" ht="15.75" customHeight="1">
      <c r="F864" s="36"/>
      <c r="H864" s="36"/>
      <c r="Z864" s="36"/>
    </row>
    <row r="865" ht="15.75" customHeight="1">
      <c r="F865" s="36"/>
      <c r="H865" s="36"/>
      <c r="Z865" s="36"/>
    </row>
    <row r="866" ht="15.75" customHeight="1">
      <c r="F866" s="36"/>
      <c r="H866" s="36"/>
      <c r="Z866" s="36"/>
    </row>
    <row r="867" ht="15.75" customHeight="1">
      <c r="F867" s="36"/>
      <c r="H867" s="36"/>
      <c r="Z867" s="36"/>
    </row>
    <row r="868" ht="15.75" customHeight="1">
      <c r="F868" s="36"/>
      <c r="H868" s="36"/>
      <c r="Z868" s="36"/>
    </row>
    <row r="869" ht="15.75" customHeight="1">
      <c r="F869" s="36"/>
      <c r="H869" s="36"/>
      <c r="Z869" s="36"/>
    </row>
    <row r="870" ht="15.75" customHeight="1">
      <c r="F870" s="36"/>
      <c r="H870" s="36"/>
      <c r="Z870" s="36"/>
    </row>
    <row r="871" ht="15.75" customHeight="1">
      <c r="F871" s="36"/>
      <c r="H871" s="36"/>
      <c r="Z871" s="36"/>
    </row>
    <row r="872" ht="15.75" customHeight="1">
      <c r="F872" s="36"/>
      <c r="H872" s="36"/>
      <c r="Z872" s="36"/>
    </row>
    <row r="873" ht="15.75" customHeight="1">
      <c r="F873" s="36"/>
      <c r="H873" s="36"/>
      <c r="Z873" s="36"/>
    </row>
    <row r="874" ht="15.75" customHeight="1">
      <c r="F874" s="36"/>
      <c r="H874" s="36"/>
      <c r="Z874" s="36"/>
    </row>
    <row r="875" ht="15.75" customHeight="1">
      <c r="F875" s="36"/>
      <c r="H875" s="36"/>
      <c r="Z875" s="36"/>
    </row>
    <row r="876" ht="15.75" customHeight="1">
      <c r="F876" s="36"/>
      <c r="H876" s="36"/>
      <c r="Z876" s="36"/>
    </row>
    <row r="877" ht="15.75" customHeight="1">
      <c r="F877" s="36"/>
      <c r="H877" s="36"/>
      <c r="Z877" s="36"/>
    </row>
    <row r="878" ht="15.75" customHeight="1">
      <c r="F878" s="36"/>
      <c r="H878" s="36"/>
      <c r="Z878" s="36"/>
    </row>
    <row r="879" ht="15.75" customHeight="1">
      <c r="F879" s="36"/>
      <c r="H879" s="36"/>
      <c r="Z879" s="36"/>
    </row>
    <row r="880" ht="15.75" customHeight="1">
      <c r="F880" s="36"/>
      <c r="H880" s="36"/>
      <c r="Z880" s="36"/>
    </row>
    <row r="881" ht="15.75" customHeight="1">
      <c r="F881" s="36"/>
      <c r="H881" s="36"/>
      <c r="Z881" s="36"/>
    </row>
    <row r="882" ht="15.75" customHeight="1">
      <c r="F882" s="36"/>
      <c r="H882" s="36"/>
      <c r="Z882" s="36"/>
    </row>
    <row r="883" ht="15.75" customHeight="1">
      <c r="F883" s="36"/>
      <c r="H883" s="36"/>
      <c r="Z883" s="36"/>
    </row>
    <row r="884" ht="15.75" customHeight="1">
      <c r="F884" s="36"/>
      <c r="H884" s="36"/>
      <c r="Z884" s="36"/>
    </row>
    <row r="885" ht="15.75" customHeight="1">
      <c r="F885" s="36"/>
      <c r="H885" s="36"/>
      <c r="Z885" s="36"/>
    </row>
    <row r="886" ht="15.75" customHeight="1">
      <c r="F886" s="36"/>
      <c r="H886" s="36"/>
      <c r="Z886" s="36"/>
    </row>
    <row r="887" ht="15.75" customHeight="1">
      <c r="F887" s="36"/>
      <c r="H887" s="36"/>
      <c r="Z887" s="36"/>
    </row>
    <row r="888" ht="15.75" customHeight="1">
      <c r="F888" s="36"/>
      <c r="H888" s="36"/>
      <c r="Z888" s="36"/>
    </row>
    <row r="889" ht="15.75" customHeight="1">
      <c r="F889" s="36"/>
      <c r="H889" s="36"/>
      <c r="Z889" s="36"/>
    </row>
    <row r="890" ht="15.75" customHeight="1">
      <c r="F890" s="36"/>
      <c r="H890" s="36"/>
      <c r="Z890" s="36"/>
    </row>
    <row r="891" ht="15.75" customHeight="1">
      <c r="F891" s="36"/>
      <c r="H891" s="36"/>
      <c r="Z891" s="36"/>
    </row>
    <row r="892" ht="15.75" customHeight="1">
      <c r="F892" s="36"/>
      <c r="H892" s="36"/>
      <c r="Z892" s="36"/>
    </row>
    <row r="893" ht="15.75" customHeight="1">
      <c r="F893" s="36"/>
      <c r="H893" s="36"/>
      <c r="Z893" s="36"/>
    </row>
    <row r="894" ht="15.75" customHeight="1">
      <c r="F894" s="36"/>
      <c r="H894" s="36"/>
      <c r="Z894" s="36"/>
    </row>
    <row r="895" ht="15.75" customHeight="1">
      <c r="F895" s="36"/>
      <c r="H895" s="36"/>
      <c r="Z895" s="36"/>
    </row>
    <row r="896" ht="15.75" customHeight="1">
      <c r="F896" s="36"/>
      <c r="H896" s="36"/>
      <c r="Z896" s="36"/>
    </row>
    <row r="897" ht="15.75" customHeight="1">
      <c r="F897" s="36"/>
      <c r="H897" s="36"/>
      <c r="Z897" s="36"/>
    </row>
    <row r="898" ht="15.75" customHeight="1">
      <c r="F898" s="36"/>
      <c r="H898" s="36"/>
      <c r="Z898" s="36"/>
    </row>
    <row r="899" ht="15.75" customHeight="1">
      <c r="F899" s="36"/>
      <c r="H899" s="36"/>
      <c r="Z899" s="36"/>
    </row>
    <row r="900" ht="15.75" customHeight="1">
      <c r="F900" s="36"/>
      <c r="H900" s="36"/>
      <c r="Z900" s="36"/>
    </row>
    <row r="901" ht="15.75" customHeight="1">
      <c r="F901" s="36"/>
      <c r="H901" s="36"/>
      <c r="Z901" s="36"/>
    </row>
    <row r="902" ht="15.75" customHeight="1">
      <c r="F902" s="36"/>
      <c r="H902" s="36"/>
      <c r="Z902" s="36"/>
    </row>
    <row r="903" ht="15.75" customHeight="1">
      <c r="F903" s="36"/>
      <c r="H903" s="36"/>
      <c r="Z903" s="36"/>
    </row>
    <row r="904" ht="15.75" customHeight="1">
      <c r="F904" s="36"/>
      <c r="H904" s="36"/>
      <c r="Z904" s="36"/>
    </row>
    <row r="905" ht="15.75" customHeight="1">
      <c r="F905" s="36"/>
      <c r="H905" s="36"/>
      <c r="Z905" s="36"/>
    </row>
    <row r="906" ht="15.75" customHeight="1">
      <c r="F906" s="36"/>
      <c r="H906" s="36"/>
      <c r="Z906" s="36"/>
    </row>
    <row r="907" ht="15.75" customHeight="1">
      <c r="F907" s="36"/>
      <c r="H907" s="36"/>
      <c r="Z907" s="36"/>
    </row>
    <row r="908" ht="15.75" customHeight="1">
      <c r="F908" s="36"/>
      <c r="H908" s="36"/>
      <c r="Z908" s="36"/>
    </row>
    <row r="909" ht="15.75" customHeight="1">
      <c r="F909" s="36"/>
      <c r="H909" s="36"/>
      <c r="Z909" s="36"/>
    </row>
    <row r="910" ht="15.75" customHeight="1">
      <c r="F910" s="36"/>
      <c r="H910" s="36"/>
      <c r="Z910" s="36"/>
    </row>
    <row r="911" ht="15.75" customHeight="1">
      <c r="F911" s="36"/>
      <c r="H911" s="36"/>
      <c r="Z911" s="36"/>
    </row>
    <row r="912" ht="15.75" customHeight="1">
      <c r="F912" s="36"/>
      <c r="H912" s="36"/>
      <c r="Z912" s="36"/>
    </row>
    <row r="913" ht="15.75" customHeight="1">
      <c r="F913" s="36"/>
      <c r="H913" s="36"/>
      <c r="Z913" s="36"/>
    </row>
    <row r="914" ht="15.75" customHeight="1">
      <c r="F914" s="36"/>
      <c r="H914" s="36"/>
      <c r="Z914" s="36"/>
    </row>
    <row r="915" ht="15.75" customHeight="1">
      <c r="F915" s="36"/>
      <c r="H915" s="36"/>
      <c r="Z915" s="36"/>
    </row>
    <row r="916" ht="15.75" customHeight="1">
      <c r="F916" s="36"/>
      <c r="H916" s="36"/>
      <c r="Z916" s="36"/>
    </row>
    <row r="917" ht="15.75" customHeight="1">
      <c r="F917" s="36"/>
      <c r="H917" s="36"/>
      <c r="Z917" s="36"/>
    </row>
    <row r="918" ht="15.75" customHeight="1">
      <c r="F918" s="36"/>
      <c r="H918" s="36"/>
      <c r="Z918" s="36"/>
    </row>
    <row r="919" ht="15.75" customHeight="1">
      <c r="F919" s="36"/>
      <c r="H919" s="36"/>
      <c r="Z919" s="36"/>
    </row>
    <row r="920" ht="15.75" customHeight="1">
      <c r="F920" s="36"/>
      <c r="H920" s="36"/>
      <c r="Z920" s="36"/>
    </row>
    <row r="921" ht="15.75" customHeight="1">
      <c r="F921" s="36"/>
      <c r="H921" s="36"/>
      <c r="Z921" s="36"/>
    </row>
    <row r="922" ht="15.75" customHeight="1">
      <c r="F922" s="36"/>
      <c r="H922" s="36"/>
      <c r="Z922" s="36"/>
    </row>
    <row r="923" ht="15.75" customHeight="1">
      <c r="F923" s="36"/>
      <c r="H923" s="36"/>
      <c r="Z923" s="36"/>
    </row>
    <row r="924" ht="15.75" customHeight="1">
      <c r="F924" s="36"/>
      <c r="H924" s="36"/>
      <c r="Z924" s="36"/>
    </row>
    <row r="925" ht="15.75" customHeight="1">
      <c r="F925" s="36"/>
      <c r="H925" s="36"/>
      <c r="Z925" s="36"/>
    </row>
    <row r="926" ht="15.75" customHeight="1">
      <c r="F926" s="36"/>
      <c r="H926" s="36"/>
      <c r="Z926" s="36"/>
    </row>
    <row r="927" ht="15.75" customHeight="1">
      <c r="F927" s="36"/>
      <c r="H927" s="36"/>
      <c r="Z927" s="36"/>
    </row>
    <row r="928" ht="15.75" customHeight="1">
      <c r="F928" s="36"/>
      <c r="H928" s="36"/>
      <c r="Z928" s="36"/>
    </row>
    <row r="929" ht="15.75" customHeight="1">
      <c r="F929" s="36"/>
      <c r="H929" s="36"/>
      <c r="Z929" s="36"/>
    </row>
    <row r="930" ht="15.75" customHeight="1">
      <c r="F930" s="36"/>
      <c r="H930" s="36"/>
      <c r="Z930" s="36"/>
    </row>
    <row r="931" ht="15.75" customHeight="1">
      <c r="F931" s="36"/>
      <c r="H931" s="36"/>
      <c r="Z931" s="36"/>
    </row>
    <row r="932" ht="15.75" customHeight="1">
      <c r="F932" s="36"/>
      <c r="H932" s="36"/>
      <c r="Z932" s="36"/>
    </row>
    <row r="933" ht="15.75" customHeight="1">
      <c r="F933" s="36"/>
      <c r="H933" s="36"/>
      <c r="Z933" s="36"/>
    </row>
    <row r="934" ht="15.75" customHeight="1">
      <c r="F934" s="36"/>
      <c r="H934" s="36"/>
      <c r="Z934" s="36"/>
    </row>
    <row r="935" ht="15.75" customHeight="1">
      <c r="F935" s="36"/>
      <c r="H935" s="36"/>
      <c r="Z935" s="36"/>
    </row>
    <row r="936" ht="15.75" customHeight="1">
      <c r="F936" s="36"/>
      <c r="H936" s="36"/>
      <c r="Z936" s="36"/>
    </row>
    <row r="937" ht="15.75" customHeight="1">
      <c r="F937" s="36"/>
      <c r="H937" s="36"/>
      <c r="Z937" s="36"/>
    </row>
    <row r="938" ht="15.75" customHeight="1">
      <c r="F938" s="36"/>
      <c r="H938" s="36"/>
      <c r="Z938" s="36"/>
    </row>
    <row r="939" ht="15.75" customHeight="1">
      <c r="F939" s="36"/>
      <c r="H939" s="36"/>
      <c r="Z939" s="36"/>
    </row>
    <row r="940" ht="15.75" customHeight="1">
      <c r="F940" s="36"/>
      <c r="H940" s="36"/>
      <c r="Z940" s="36"/>
    </row>
    <row r="941" ht="15.75" customHeight="1">
      <c r="F941" s="36"/>
      <c r="H941" s="36"/>
      <c r="Z941" s="36"/>
    </row>
    <row r="942" ht="15.75" customHeight="1">
      <c r="F942" s="36"/>
      <c r="H942" s="36"/>
      <c r="Z942" s="36"/>
    </row>
    <row r="943" ht="15.75" customHeight="1">
      <c r="F943" s="36"/>
      <c r="H943" s="36"/>
      <c r="Z943" s="36"/>
    </row>
    <row r="944" ht="15.75" customHeight="1">
      <c r="F944" s="36"/>
      <c r="H944" s="36"/>
      <c r="Z944" s="36"/>
    </row>
    <row r="945" ht="15.75" customHeight="1">
      <c r="F945" s="36"/>
      <c r="H945" s="36"/>
      <c r="Z945" s="36"/>
    </row>
    <row r="946" ht="15.75" customHeight="1">
      <c r="F946" s="36"/>
      <c r="H946" s="36"/>
      <c r="Z946" s="36"/>
    </row>
    <row r="947" ht="15.75" customHeight="1">
      <c r="F947" s="36"/>
      <c r="H947" s="36"/>
      <c r="Z947" s="36"/>
    </row>
    <row r="948" ht="15.75" customHeight="1">
      <c r="F948" s="36"/>
      <c r="H948" s="36"/>
      <c r="Z948" s="36"/>
    </row>
    <row r="949" ht="15.75" customHeight="1">
      <c r="F949" s="36"/>
      <c r="H949" s="36"/>
      <c r="Z949" s="36"/>
    </row>
    <row r="950" ht="15.75" customHeight="1">
      <c r="F950" s="36"/>
      <c r="H950" s="36"/>
      <c r="Z950" s="36"/>
    </row>
    <row r="951" ht="15.75" customHeight="1">
      <c r="F951" s="36"/>
      <c r="H951" s="36"/>
      <c r="Z951" s="36"/>
    </row>
    <row r="952" ht="15.75" customHeight="1">
      <c r="F952" s="36"/>
      <c r="H952" s="36"/>
      <c r="Z952" s="36"/>
    </row>
    <row r="953" ht="15.75" customHeight="1">
      <c r="F953" s="36"/>
      <c r="H953" s="36"/>
      <c r="Z953" s="36"/>
    </row>
    <row r="954" ht="15.75" customHeight="1">
      <c r="F954" s="36"/>
      <c r="H954" s="36"/>
      <c r="Z954" s="36"/>
    </row>
    <row r="955" ht="15.75" customHeight="1">
      <c r="F955" s="36"/>
      <c r="H955" s="36"/>
      <c r="Z955" s="36"/>
    </row>
    <row r="956" ht="15.75" customHeight="1">
      <c r="F956" s="36"/>
      <c r="H956" s="36"/>
      <c r="Z956" s="36"/>
    </row>
    <row r="957" ht="15.75" customHeight="1">
      <c r="F957" s="36"/>
      <c r="H957" s="36"/>
      <c r="Z957" s="36"/>
    </row>
    <row r="958" ht="15.75" customHeight="1">
      <c r="F958" s="36"/>
      <c r="H958" s="36"/>
      <c r="Z958" s="36"/>
    </row>
    <row r="959" ht="15.75" customHeight="1">
      <c r="F959" s="36"/>
      <c r="H959" s="36"/>
      <c r="Z959" s="36"/>
    </row>
    <row r="960" ht="15.75" customHeight="1">
      <c r="F960" s="36"/>
      <c r="H960" s="36"/>
      <c r="Z960" s="36"/>
    </row>
    <row r="961" ht="15.75" customHeight="1">
      <c r="F961" s="36"/>
      <c r="H961" s="36"/>
      <c r="Z961" s="36"/>
    </row>
    <row r="962" ht="15.75" customHeight="1">
      <c r="F962" s="36"/>
      <c r="H962" s="36"/>
      <c r="Z962" s="36"/>
    </row>
    <row r="963" ht="15.75" customHeight="1">
      <c r="F963" s="36"/>
      <c r="H963" s="36"/>
      <c r="Z963" s="36"/>
    </row>
    <row r="964" ht="15.75" customHeight="1">
      <c r="F964" s="36"/>
      <c r="H964" s="36"/>
      <c r="Z964" s="36"/>
    </row>
    <row r="965" ht="15.75" customHeight="1">
      <c r="F965" s="36"/>
      <c r="H965" s="36"/>
      <c r="Z965" s="36"/>
    </row>
    <row r="966" ht="15.75" customHeight="1">
      <c r="F966" s="36"/>
      <c r="H966" s="36"/>
      <c r="Z966" s="36"/>
    </row>
    <row r="967" ht="15.75" customHeight="1">
      <c r="F967" s="36"/>
      <c r="H967" s="36"/>
      <c r="Z967" s="36"/>
    </row>
    <row r="968" ht="15.75" customHeight="1">
      <c r="F968" s="36"/>
      <c r="H968" s="36"/>
      <c r="Z968" s="36"/>
    </row>
    <row r="969" ht="15.75" customHeight="1">
      <c r="F969" s="36"/>
      <c r="H969" s="36"/>
      <c r="Z969" s="36"/>
    </row>
    <row r="970" ht="15.75" customHeight="1">
      <c r="F970" s="36"/>
      <c r="H970" s="36"/>
      <c r="Z970" s="36"/>
    </row>
    <row r="971" ht="15.75" customHeight="1">
      <c r="F971" s="36"/>
      <c r="H971" s="36"/>
      <c r="Z971" s="36"/>
    </row>
    <row r="972" ht="15.75" customHeight="1">
      <c r="F972" s="36"/>
      <c r="H972" s="36"/>
      <c r="Z972" s="36"/>
    </row>
    <row r="973" ht="15.75" customHeight="1">
      <c r="F973" s="36"/>
      <c r="H973" s="36"/>
      <c r="Z973" s="36"/>
    </row>
    <row r="974" ht="15.75" customHeight="1">
      <c r="F974" s="36"/>
      <c r="H974" s="36"/>
      <c r="Z974" s="36"/>
    </row>
    <row r="975" ht="15.75" customHeight="1">
      <c r="F975" s="36"/>
      <c r="H975" s="36"/>
      <c r="Z975" s="36"/>
    </row>
    <row r="976" ht="15.75" customHeight="1">
      <c r="F976" s="36"/>
      <c r="H976" s="36"/>
      <c r="Z976" s="36"/>
    </row>
    <row r="977" ht="15.75" customHeight="1">
      <c r="F977" s="36"/>
      <c r="H977" s="36"/>
      <c r="Z977" s="36"/>
    </row>
    <row r="978" ht="15.75" customHeight="1">
      <c r="F978" s="36"/>
      <c r="H978" s="36"/>
      <c r="Z978" s="36"/>
    </row>
    <row r="979" ht="15.75" customHeight="1">
      <c r="F979" s="36"/>
      <c r="H979" s="36"/>
      <c r="Z979" s="36"/>
    </row>
    <row r="980" ht="15.75" customHeight="1">
      <c r="F980" s="36"/>
      <c r="H980" s="36"/>
      <c r="Z980" s="36"/>
    </row>
    <row r="981" ht="15.75" customHeight="1">
      <c r="F981" s="36"/>
      <c r="H981" s="36"/>
      <c r="Z981" s="36"/>
    </row>
    <row r="982" ht="15.75" customHeight="1">
      <c r="F982" s="36"/>
      <c r="H982" s="36"/>
      <c r="Z982" s="36"/>
    </row>
    <row r="983" ht="15.75" customHeight="1">
      <c r="F983" s="36"/>
      <c r="H983" s="36"/>
      <c r="Z983" s="36"/>
    </row>
    <row r="984" ht="15.75" customHeight="1">
      <c r="F984" s="36"/>
      <c r="H984" s="36"/>
      <c r="Z984" s="36"/>
    </row>
    <row r="985" ht="15.75" customHeight="1">
      <c r="F985" s="36"/>
      <c r="H985" s="36"/>
      <c r="Z985" s="36"/>
    </row>
    <row r="986" ht="15.75" customHeight="1">
      <c r="F986" s="36"/>
      <c r="H986" s="36"/>
      <c r="Z986" s="36"/>
    </row>
    <row r="987" ht="15.75" customHeight="1">
      <c r="F987" s="36"/>
      <c r="H987" s="36"/>
      <c r="Z987" s="36"/>
    </row>
    <row r="988" ht="15.75" customHeight="1">
      <c r="F988" s="36"/>
      <c r="H988" s="36"/>
      <c r="Z988" s="36"/>
    </row>
    <row r="989" ht="15.75" customHeight="1">
      <c r="F989" s="36"/>
      <c r="H989" s="36"/>
      <c r="Z989" s="36"/>
    </row>
    <row r="990" ht="15.75" customHeight="1">
      <c r="F990" s="36"/>
      <c r="H990" s="36"/>
      <c r="Z990" s="36"/>
    </row>
    <row r="991" ht="15.75" customHeight="1">
      <c r="F991" s="36"/>
      <c r="H991" s="36"/>
      <c r="Z991" s="36"/>
    </row>
    <row r="992" ht="15.75" customHeight="1">
      <c r="F992" s="36"/>
      <c r="H992" s="36"/>
      <c r="Z992" s="36"/>
    </row>
    <row r="993" ht="15.75" customHeight="1">
      <c r="F993" s="36"/>
      <c r="H993" s="36"/>
      <c r="Z993" s="36"/>
    </row>
    <row r="994" ht="15.75" customHeight="1">
      <c r="F994" s="36"/>
      <c r="H994" s="36"/>
      <c r="Z994" s="36"/>
    </row>
    <row r="995" ht="15.75" customHeight="1">
      <c r="F995" s="36"/>
      <c r="H995" s="36"/>
      <c r="Z995" s="36"/>
    </row>
    <row r="996" ht="15.75" customHeight="1">
      <c r="F996" s="36"/>
      <c r="H996" s="36"/>
      <c r="Z996" s="36"/>
    </row>
    <row r="997" ht="15.75" customHeight="1">
      <c r="F997" s="36"/>
      <c r="H997" s="36"/>
      <c r="Z997" s="36"/>
    </row>
    <row r="998" ht="15.75" customHeight="1">
      <c r="F998" s="36"/>
      <c r="H998" s="36"/>
      <c r="Z998" s="36"/>
    </row>
    <row r="999" ht="15.75" customHeight="1">
      <c r="F999" s="36"/>
      <c r="H999" s="36"/>
      <c r="Z999" s="36"/>
    </row>
    <row r="1000" ht="15.75" customHeight="1">
      <c r="F1000" s="36"/>
      <c r="H1000" s="36"/>
      <c r="Z1000" s="36"/>
    </row>
  </sheetData>
  <mergeCells count="1">
    <mergeCell ref="B2:D2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outlinePr summaryBelow="0" summaryRight="0"/>
    <pageSetUpPr/>
  </sheetPr>
  <sheetViews>
    <sheetView workbookViewId="0"/>
  </sheetViews>
  <sheetFormatPr customHeight="1" defaultColWidth="14.43" defaultRowHeight="15.0"/>
  <cols>
    <col customWidth="1" min="2" max="2" width="11.86"/>
    <col customWidth="1" min="3" max="3" width="15.43"/>
    <col customWidth="1" min="4" max="4" width="8.29"/>
    <col customWidth="1" min="5" max="5" width="8.14"/>
    <col customWidth="1" hidden="1" min="6" max="6" width="10.0"/>
    <col customWidth="1" hidden="1" min="7" max="7" width="8.14"/>
    <col customWidth="1" min="8" max="8" width="10.0"/>
    <col customWidth="1" min="9" max="13" width="9.14"/>
    <col customWidth="1" min="14" max="15" width="9.43"/>
    <col customWidth="1" min="16" max="18" width="9.14"/>
    <col customWidth="1" min="19" max="20" width="8.86"/>
    <col customWidth="1" min="21" max="21" width="9.14"/>
    <col customWidth="1" min="22" max="22" width="9.86"/>
    <col customWidth="1" min="23" max="23" width="5.14"/>
    <col customWidth="1" min="24" max="24" width="7.0"/>
    <col customWidth="1" min="25" max="25" width="11.29"/>
    <col customWidth="1" min="26" max="26" width="12.86"/>
  </cols>
  <sheetData>
    <row r="1">
      <c r="F1" s="36"/>
      <c r="H1" s="36"/>
      <c r="Z1" s="36"/>
    </row>
    <row r="2">
      <c r="F2" s="1"/>
      <c r="H2" s="1"/>
      <c r="Z2" s="36"/>
    </row>
    <row r="3">
      <c r="B3" s="408" t="s">
        <v>480</v>
      </c>
      <c r="C3" s="8"/>
      <c r="D3" s="8"/>
      <c r="E3" s="407"/>
      <c r="F3" s="212"/>
      <c r="G3" s="407"/>
      <c r="H3" s="212"/>
      <c r="I3" s="325" t="s">
        <v>189</v>
      </c>
      <c r="J3" s="326" t="s">
        <v>190</v>
      </c>
      <c r="K3" s="409" t="s">
        <v>191</v>
      </c>
      <c r="L3" s="328" t="s">
        <v>192</v>
      </c>
      <c r="M3" s="410" t="s">
        <v>193</v>
      </c>
      <c r="N3" s="330" t="s">
        <v>194</v>
      </c>
      <c r="O3" s="331" t="s">
        <v>195</v>
      </c>
      <c r="P3" s="332" t="s">
        <v>196</v>
      </c>
      <c r="Q3" s="333" t="s">
        <v>197</v>
      </c>
      <c r="R3" s="334" t="s">
        <v>198</v>
      </c>
      <c r="S3" s="335" t="s">
        <v>199</v>
      </c>
      <c r="T3" s="336" t="s">
        <v>200</v>
      </c>
      <c r="U3" s="337" t="s">
        <v>201</v>
      </c>
      <c r="V3" s="338" t="s">
        <v>202</v>
      </c>
      <c r="W3" s="32"/>
      <c r="X3" s="32"/>
      <c r="Y3" s="32"/>
      <c r="Z3" s="212"/>
    </row>
    <row r="4">
      <c r="B4" s="110" t="s">
        <v>50</v>
      </c>
      <c r="C4" s="111"/>
      <c r="D4" s="112" t="s">
        <v>52</v>
      </c>
      <c r="E4" s="112" t="s">
        <v>54</v>
      </c>
      <c r="F4" s="113" t="s">
        <v>55</v>
      </c>
      <c r="G4" s="112"/>
      <c r="H4" s="113" t="s">
        <v>55</v>
      </c>
      <c r="I4" s="43">
        <v>2.0</v>
      </c>
      <c r="J4" s="44">
        <v>5.0</v>
      </c>
      <c r="K4" s="411">
        <v>7.0</v>
      </c>
      <c r="L4" s="79">
        <v>10.0</v>
      </c>
      <c r="M4" s="412">
        <v>11.0</v>
      </c>
      <c r="N4" s="81">
        <v>12.0</v>
      </c>
      <c r="O4" s="49">
        <v>13.0</v>
      </c>
      <c r="P4" s="50">
        <v>16.0</v>
      </c>
      <c r="Q4" s="51">
        <v>27.0</v>
      </c>
      <c r="R4" s="52">
        <v>69.0</v>
      </c>
      <c r="S4" s="53">
        <v>76.0</v>
      </c>
      <c r="T4" s="82">
        <v>77.0</v>
      </c>
      <c r="U4" s="57">
        <v>79.0</v>
      </c>
      <c r="V4" s="28">
        <v>81.0</v>
      </c>
      <c r="W4" s="57" t="s">
        <v>2</v>
      </c>
      <c r="X4" s="57" t="s">
        <v>3</v>
      </c>
      <c r="Y4" s="57" t="s">
        <v>66</v>
      </c>
      <c r="Z4" s="83" t="s">
        <v>266</v>
      </c>
    </row>
    <row r="5">
      <c r="B5" s="407"/>
      <c r="C5" s="407"/>
      <c r="D5" s="407"/>
      <c r="E5" s="407"/>
      <c r="F5" s="212"/>
      <c r="G5" s="407"/>
      <c r="H5" s="212"/>
      <c r="I5" s="32"/>
      <c r="J5" s="32"/>
      <c r="K5" s="32"/>
      <c r="L5" s="413"/>
      <c r="M5" s="32"/>
      <c r="N5" s="32"/>
      <c r="O5" s="32"/>
      <c r="P5" s="32"/>
      <c r="Q5" s="32"/>
      <c r="R5" s="32"/>
      <c r="S5" s="32"/>
      <c r="T5" s="32"/>
      <c r="U5" s="32"/>
      <c r="V5" s="414"/>
      <c r="W5" s="32"/>
      <c r="X5" s="32"/>
      <c r="Y5" s="32"/>
      <c r="Z5" s="212"/>
    </row>
    <row r="6" ht="74.25" customHeight="1">
      <c r="B6" s="276" t="s">
        <v>481</v>
      </c>
      <c r="C6" s="273"/>
      <c r="D6" s="273">
        <v>6.0</v>
      </c>
      <c r="E6" s="273" t="s">
        <v>342</v>
      </c>
      <c r="F6" s="418">
        <v>32.0</v>
      </c>
      <c r="G6" s="273">
        <v>1.57</v>
      </c>
      <c r="H6" s="477">
        <v>50.0</v>
      </c>
      <c r="I6" s="377"/>
      <c r="J6" s="378"/>
      <c r="K6" s="379"/>
      <c r="L6" s="416"/>
      <c r="M6" s="392"/>
      <c r="N6" s="382"/>
      <c r="O6" s="383"/>
      <c r="P6" s="384"/>
      <c r="Q6" s="385"/>
      <c r="R6" s="386"/>
      <c r="S6" s="387"/>
      <c r="T6" s="388"/>
      <c r="U6" s="389"/>
      <c r="V6" s="390"/>
      <c r="W6" s="262">
        <f t="shared" ref="W6:W14" si="1">SUM(I6:V6)</f>
        <v>0</v>
      </c>
      <c r="X6" s="262">
        <f t="shared" ref="X6:X14" si="2">W6*D6</f>
        <v>0</v>
      </c>
      <c r="Y6" s="262">
        <f>SUM(W6*0.1)</f>
        <v>0</v>
      </c>
      <c r="Z6" s="275">
        <f t="shared" ref="Z6:Z14" si="3">W6*H6</f>
        <v>0</v>
      </c>
    </row>
    <row r="7" ht="89.25" customHeight="1">
      <c r="B7" s="276" t="s">
        <v>482</v>
      </c>
      <c r="C7" s="273"/>
      <c r="D7" s="273">
        <v>6.0</v>
      </c>
      <c r="E7" s="273" t="s">
        <v>483</v>
      </c>
      <c r="F7" s="418">
        <v>37.0</v>
      </c>
      <c r="G7" s="273">
        <v>1.57</v>
      </c>
      <c r="H7" s="477">
        <v>60.0</v>
      </c>
      <c r="I7" s="377"/>
      <c r="J7" s="378"/>
      <c r="K7" s="379"/>
      <c r="L7" s="380"/>
      <c r="M7" s="392"/>
      <c r="N7" s="382"/>
      <c r="O7" s="383"/>
      <c r="P7" s="384"/>
      <c r="Q7" s="385"/>
      <c r="R7" s="386"/>
      <c r="S7" s="387"/>
      <c r="T7" s="388"/>
      <c r="U7" s="389"/>
      <c r="V7" s="390"/>
      <c r="W7" s="262">
        <f t="shared" si="1"/>
        <v>0</v>
      </c>
      <c r="X7" s="262">
        <f t="shared" si="2"/>
        <v>0</v>
      </c>
      <c r="Y7" s="262">
        <f t="shared" ref="Y7:Y8" si="4">W7*0.19</f>
        <v>0</v>
      </c>
      <c r="Z7" s="275">
        <f t="shared" si="3"/>
        <v>0</v>
      </c>
    </row>
    <row r="8" ht="89.25" customHeight="1">
      <c r="B8" s="276" t="s">
        <v>484</v>
      </c>
      <c r="C8" s="273"/>
      <c r="D8" s="273">
        <v>6.0</v>
      </c>
      <c r="E8" s="273" t="s">
        <v>485</v>
      </c>
      <c r="F8" s="418">
        <v>37.0</v>
      </c>
      <c r="G8" s="273">
        <v>1.57</v>
      </c>
      <c r="H8" s="477">
        <v>60.0</v>
      </c>
      <c r="I8" s="377"/>
      <c r="J8" s="378"/>
      <c r="K8" s="379"/>
      <c r="L8" s="380"/>
      <c r="M8" s="392"/>
      <c r="N8" s="382"/>
      <c r="O8" s="383"/>
      <c r="P8" s="384"/>
      <c r="Q8" s="385"/>
      <c r="R8" s="386"/>
      <c r="S8" s="387"/>
      <c r="T8" s="388"/>
      <c r="U8" s="389"/>
      <c r="V8" s="390"/>
      <c r="W8" s="262">
        <f t="shared" si="1"/>
        <v>0</v>
      </c>
      <c r="X8" s="262">
        <f t="shared" si="2"/>
        <v>0</v>
      </c>
      <c r="Y8" s="262">
        <f t="shared" si="4"/>
        <v>0</v>
      </c>
      <c r="Z8" s="275">
        <f t="shared" si="3"/>
        <v>0</v>
      </c>
    </row>
    <row r="9" ht="87.0" customHeight="1">
      <c r="B9" s="276" t="s">
        <v>486</v>
      </c>
      <c r="C9" s="274"/>
      <c r="D9" s="273">
        <v>6.0</v>
      </c>
      <c r="E9" s="273" t="s">
        <v>487</v>
      </c>
      <c r="F9" s="418">
        <v>67.0</v>
      </c>
      <c r="G9" s="273">
        <v>1.57</v>
      </c>
      <c r="H9" s="477">
        <v>110.0</v>
      </c>
      <c r="I9" s="377"/>
      <c r="J9" s="378"/>
      <c r="K9" s="379"/>
      <c r="L9" s="380"/>
      <c r="M9" s="392"/>
      <c r="N9" s="382"/>
      <c r="O9" s="383"/>
      <c r="P9" s="384"/>
      <c r="Q9" s="385"/>
      <c r="R9" s="386"/>
      <c r="S9" s="387"/>
      <c r="T9" s="388"/>
      <c r="U9" s="389"/>
      <c r="V9" s="390"/>
      <c r="W9" s="262">
        <f t="shared" si="1"/>
        <v>0</v>
      </c>
      <c r="X9" s="262">
        <f t="shared" si="2"/>
        <v>0</v>
      </c>
      <c r="Y9" s="262">
        <f>W9*0.72</f>
        <v>0</v>
      </c>
      <c r="Z9" s="275">
        <f t="shared" si="3"/>
        <v>0</v>
      </c>
    </row>
    <row r="10" ht="88.5" customHeight="1">
      <c r="B10" s="276" t="s">
        <v>488</v>
      </c>
      <c r="C10" s="274"/>
      <c r="D10" s="273">
        <v>6.0</v>
      </c>
      <c r="E10" s="273" t="s">
        <v>489</v>
      </c>
      <c r="F10" s="418">
        <v>86.0</v>
      </c>
      <c r="G10" s="273">
        <v>1.57</v>
      </c>
      <c r="H10" s="477">
        <v>140.0</v>
      </c>
      <c r="I10" s="377"/>
      <c r="J10" s="378"/>
      <c r="K10" s="379"/>
      <c r="L10" s="380"/>
      <c r="M10" s="392"/>
      <c r="N10" s="382"/>
      <c r="O10" s="383"/>
      <c r="P10" s="384"/>
      <c r="Q10" s="385"/>
      <c r="R10" s="386"/>
      <c r="S10" s="387"/>
      <c r="T10" s="388"/>
      <c r="U10" s="389"/>
      <c r="V10" s="390"/>
      <c r="W10" s="262">
        <f t="shared" si="1"/>
        <v>0</v>
      </c>
      <c r="X10" s="262">
        <f t="shared" si="2"/>
        <v>0</v>
      </c>
      <c r="Y10" s="262">
        <f>W10*1.1</f>
        <v>0</v>
      </c>
      <c r="Z10" s="275">
        <f t="shared" si="3"/>
        <v>0</v>
      </c>
    </row>
    <row r="11" ht="90.75" customHeight="1">
      <c r="B11" s="478" t="s">
        <v>318</v>
      </c>
      <c r="C11" s="273"/>
      <c r="D11" s="273">
        <v>3.0</v>
      </c>
      <c r="E11" s="273" t="s">
        <v>490</v>
      </c>
      <c r="F11" s="418">
        <v>111.0</v>
      </c>
      <c r="G11" s="273">
        <v>1.57</v>
      </c>
      <c r="H11" s="477">
        <v>175.0</v>
      </c>
      <c r="I11" s="377"/>
      <c r="J11" s="378"/>
      <c r="K11" s="379"/>
      <c r="L11" s="380"/>
      <c r="M11" s="392"/>
      <c r="N11" s="382"/>
      <c r="O11" s="383"/>
      <c r="P11" s="384"/>
      <c r="Q11" s="385"/>
      <c r="R11" s="386"/>
      <c r="S11" s="387"/>
      <c r="T11" s="388"/>
      <c r="U11" s="389"/>
      <c r="V11" s="390"/>
      <c r="W11" s="262">
        <f t="shared" si="1"/>
        <v>0</v>
      </c>
      <c r="X11" s="262">
        <f t="shared" si="2"/>
        <v>0</v>
      </c>
      <c r="Y11" s="262">
        <f>W11*0.94</f>
        <v>0</v>
      </c>
      <c r="Z11" s="275">
        <f t="shared" si="3"/>
        <v>0</v>
      </c>
    </row>
    <row r="12" ht="90.0" customHeight="1">
      <c r="B12" s="478" t="s">
        <v>320</v>
      </c>
      <c r="C12" s="273"/>
      <c r="D12" s="273">
        <v>3.0</v>
      </c>
      <c r="E12" s="273" t="s">
        <v>491</v>
      </c>
      <c r="F12" s="418">
        <v>108.0</v>
      </c>
      <c r="G12" s="273">
        <v>1.57</v>
      </c>
      <c r="H12" s="477">
        <v>170.0</v>
      </c>
      <c r="I12" s="377"/>
      <c r="J12" s="378"/>
      <c r="K12" s="379"/>
      <c r="L12" s="380"/>
      <c r="M12" s="392"/>
      <c r="N12" s="382"/>
      <c r="O12" s="383"/>
      <c r="P12" s="384"/>
      <c r="Q12" s="385"/>
      <c r="R12" s="386"/>
      <c r="S12" s="387"/>
      <c r="T12" s="388"/>
      <c r="U12" s="389"/>
      <c r="V12" s="390"/>
      <c r="W12" s="262">
        <f t="shared" si="1"/>
        <v>0</v>
      </c>
      <c r="X12" s="262">
        <f t="shared" si="2"/>
        <v>0</v>
      </c>
      <c r="Y12" s="262"/>
      <c r="Z12" s="275">
        <f t="shared" si="3"/>
        <v>0</v>
      </c>
    </row>
    <row r="13" ht="91.5" customHeight="1">
      <c r="B13" s="478" t="s">
        <v>492</v>
      </c>
      <c r="C13" s="273"/>
      <c r="D13" s="273">
        <v>2.0</v>
      </c>
      <c r="E13" s="273" t="s">
        <v>493</v>
      </c>
      <c r="F13" s="418">
        <v>100.0</v>
      </c>
      <c r="G13" s="273">
        <v>1.57</v>
      </c>
      <c r="H13" s="477">
        <v>160.0</v>
      </c>
      <c r="I13" s="377"/>
      <c r="J13" s="378"/>
      <c r="K13" s="379"/>
      <c r="L13" s="380"/>
      <c r="M13" s="392"/>
      <c r="N13" s="382"/>
      <c r="O13" s="383"/>
      <c r="P13" s="384"/>
      <c r="Q13" s="385"/>
      <c r="R13" s="386"/>
      <c r="S13" s="387"/>
      <c r="T13" s="388"/>
      <c r="U13" s="389"/>
      <c r="V13" s="390"/>
      <c r="W13" s="262">
        <f t="shared" si="1"/>
        <v>0</v>
      </c>
      <c r="X13" s="262">
        <f t="shared" si="2"/>
        <v>0</v>
      </c>
      <c r="Y13" s="262">
        <f>W11*0.98</f>
        <v>0</v>
      </c>
      <c r="Z13" s="275">
        <f t="shared" si="3"/>
        <v>0</v>
      </c>
    </row>
    <row r="14" ht="89.25" customHeight="1">
      <c r="B14" s="479" t="s">
        <v>494</v>
      </c>
      <c r="C14" s="191"/>
      <c r="D14" s="191">
        <v>2.0</v>
      </c>
      <c r="E14" s="191" t="s">
        <v>495</v>
      </c>
      <c r="F14" s="436">
        <v>128.0</v>
      </c>
      <c r="G14" s="273">
        <v>1.57</v>
      </c>
      <c r="H14" s="477">
        <v>205.0</v>
      </c>
      <c r="I14" s="377"/>
      <c r="J14" s="378"/>
      <c r="K14" s="379"/>
      <c r="L14" s="380"/>
      <c r="M14" s="392"/>
      <c r="N14" s="382"/>
      <c r="O14" s="383"/>
      <c r="P14" s="384"/>
      <c r="Q14" s="385"/>
      <c r="R14" s="386"/>
      <c r="S14" s="387"/>
      <c r="T14" s="388"/>
      <c r="U14" s="480"/>
      <c r="V14" s="390"/>
      <c r="W14" s="262">
        <f t="shared" si="1"/>
        <v>0</v>
      </c>
      <c r="X14" s="262">
        <f t="shared" si="2"/>
        <v>0</v>
      </c>
      <c r="Y14" s="262"/>
      <c r="Z14" s="275">
        <f t="shared" si="3"/>
        <v>0</v>
      </c>
    </row>
    <row r="15">
      <c r="F15" s="36"/>
      <c r="H15" s="36"/>
      <c r="I15" s="190">
        <f t="shared" ref="I15:Z15" si="5">SUM(I6:I14)</f>
        <v>0</v>
      </c>
      <c r="J15" s="190">
        <f t="shared" si="5"/>
        <v>0</v>
      </c>
      <c r="K15" s="190">
        <f t="shared" si="5"/>
        <v>0</v>
      </c>
      <c r="L15" s="190">
        <f t="shared" si="5"/>
        <v>0</v>
      </c>
      <c r="M15" s="190">
        <f t="shared" si="5"/>
        <v>0</v>
      </c>
      <c r="N15" s="190">
        <f t="shared" si="5"/>
        <v>0</v>
      </c>
      <c r="O15" s="190">
        <f t="shared" si="5"/>
        <v>0</v>
      </c>
      <c r="P15" s="190">
        <f t="shared" si="5"/>
        <v>0</v>
      </c>
      <c r="Q15" s="190">
        <f t="shared" si="5"/>
        <v>0</v>
      </c>
      <c r="R15" s="190">
        <f t="shared" si="5"/>
        <v>0</v>
      </c>
      <c r="S15" s="190">
        <f t="shared" si="5"/>
        <v>0</v>
      </c>
      <c r="T15" s="190">
        <f t="shared" si="5"/>
        <v>0</v>
      </c>
      <c r="U15" s="190">
        <f t="shared" si="5"/>
        <v>0</v>
      </c>
      <c r="V15" s="190">
        <f t="shared" si="5"/>
        <v>0</v>
      </c>
      <c r="W15" s="190">
        <f t="shared" si="5"/>
        <v>0</v>
      </c>
      <c r="X15" s="190">
        <f t="shared" si="5"/>
        <v>0</v>
      </c>
      <c r="Y15" s="190">
        <f t="shared" si="5"/>
        <v>0</v>
      </c>
      <c r="Z15" s="427">
        <f t="shared" si="5"/>
        <v>0</v>
      </c>
    </row>
    <row r="16">
      <c r="F16" s="36"/>
      <c r="H16" s="36"/>
      <c r="Z16" s="36"/>
    </row>
    <row r="17">
      <c r="F17" s="36"/>
      <c r="H17" s="36"/>
      <c r="Z17" s="36"/>
    </row>
    <row r="18" ht="15.75" customHeight="1">
      <c r="F18" s="36"/>
      <c r="H18" s="36"/>
      <c r="Z18" s="36"/>
    </row>
    <row r="19" ht="15.75" customHeight="1">
      <c r="F19" s="36"/>
      <c r="H19" s="36"/>
      <c r="Z19" s="36"/>
    </row>
    <row r="20" ht="15.75" customHeight="1">
      <c r="F20" s="36"/>
      <c r="H20" s="36"/>
      <c r="Z20" s="36"/>
    </row>
    <row r="21" ht="15.75" customHeight="1">
      <c r="F21" s="36"/>
      <c r="H21" s="36"/>
      <c r="Z21" s="36"/>
    </row>
    <row r="22" ht="15.75" customHeight="1">
      <c r="F22" s="36"/>
      <c r="H22" s="36"/>
      <c r="Z22" s="36"/>
    </row>
    <row r="23" ht="15.75" customHeight="1">
      <c r="F23" s="36"/>
      <c r="H23" s="36"/>
      <c r="Z23" s="36"/>
    </row>
    <row r="24" ht="15.75" customHeight="1">
      <c r="F24" s="36"/>
      <c r="H24" s="36"/>
      <c r="Z24" s="36"/>
    </row>
    <row r="25" ht="15.75" customHeight="1">
      <c r="F25" s="36"/>
      <c r="H25" s="36"/>
      <c r="Z25" s="36"/>
    </row>
    <row r="26" ht="15.75" customHeight="1">
      <c r="F26" s="36"/>
      <c r="H26" s="36"/>
      <c r="Z26" s="36"/>
    </row>
    <row r="27" ht="15.75" customHeight="1">
      <c r="F27" s="36"/>
      <c r="H27" s="36"/>
      <c r="Z27" s="36"/>
    </row>
    <row r="28" ht="15.75" customHeight="1">
      <c r="F28" s="36"/>
      <c r="H28" s="36"/>
      <c r="Z28" s="36"/>
    </row>
    <row r="29" ht="15.75" customHeight="1">
      <c r="F29" s="36"/>
      <c r="H29" s="36"/>
      <c r="Z29" s="36"/>
    </row>
    <row r="30" ht="15.75" customHeight="1">
      <c r="F30" s="36"/>
      <c r="H30" s="36"/>
      <c r="Z30" s="36"/>
    </row>
    <row r="31" ht="15.75" customHeight="1">
      <c r="F31" s="36"/>
      <c r="H31" s="36"/>
      <c r="Z31" s="36"/>
    </row>
    <row r="32" ht="15.75" customHeight="1">
      <c r="F32" s="36"/>
      <c r="H32" s="36"/>
      <c r="Z32" s="36"/>
    </row>
    <row r="33" ht="15.75" customHeight="1">
      <c r="F33" s="36"/>
      <c r="H33" s="36"/>
      <c r="Z33" s="36"/>
    </row>
    <row r="34" ht="15.75" customHeight="1">
      <c r="F34" s="36"/>
      <c r="H34" s="36"/>
      <c r="Z34" s="36"/>
    </row>
    <row r="35" ht="15.75" customHeight="1">
      <c r="F35" s="36"/>
      <c r="H35" s="36"/>
      <c r="Z35" s="36"/>
    </row>
    <row r="36" ht="15.75" customHeight="1">
      <c r="F36" s="36"/>
      <c r="H36" s="36"/>
      <c r="Z36" s="36"/>
    </row>
    <row r="37" ht="15.75" customHeight="1">
      <c r="F37" s="36"/>
      <c r="H37" s="36"/>
      <c r="Z37" s="36"/>
    </row>
    <row r="38" ht="15.75" customHeight="1">
      <c r="F38" s="36"/>
      <c r="H38" s="36"/>
      <c r="Z38" s="36"/>
    </row>
    <row r="39" ht="15.75" customHeight="1">
      <c r="F39" s="36"/>
      <c r="H39" s="36"/>
      <c r="Z39" s="36"/>
    </row>
    <row r="40" ht="15.75" customHeight="1">
      <c r="F40" s="36"/>
      <c r="H40" s="36"/>
      <c r="Z40" s="36"/>
    </row>
    <row r="41" ht="15.75" customHeight="1">
      <c r="F41" s="36"/>
      <c r="H41" s="36"/>
      <c r="Z41" s="36"/>
    </row>
    <row r="42" ht="15.75" customHeight="1">
      <c r="F42" s="36"/>
      <c r="H42" s="36"/>
      <c r="Z42" s="36"/>
    </row>
    <row r="43" ht="15.75" customHeight="1">
      <c r="F43" s="36"/>
      <c r="H43" s="36"/>
      <c r="Z43" s="36"/>
    </row>
    <row r="44" ht="15.75" customHeight="1">
      <c r="F44" s="36"/>
      <c r="H44" s="36"/>
      <c r="Z44" s="36"/>
    </row>
    <row r="45" ht="15.75" customHeight="1">
      <c r="F45" s="36"/>
      <c r="H45" s="36"/>
      <c r="Z45" s="36"/>
    </row>
    <row r="46" ht="15.75" customHeight="1">
      <c r="F46" s="36"/>
      <c r="H46" s="36"/>
      <c r="Z46" s="36"/>
    </row>
    <row r="47" ht="15.75" customHeight="1">
      <c r="F47" s="36"/>
      <c r="H47" s="36"/>
      <c r="Z47" s="36"/>
    </row>
    <row r="48" ht="15.75" customHeight="1">
      <c r="F48" s="36"/>
      <c r="H48" s="36"/>
      <c r="Z48" s="36"/>
    </row>
    <row r="49" ht="15.75" customHeight="1">
      <c r="F49" s="36"/>
      <c r="H49" s="36"/>
      <c r="Z49" s="36"/>
    </row>
    <row r="50" ht="15.75" customHeight="1">
      <c r="F50" s="36"/>
      <c r="H50" s="36"/>
      <c r="Z50" s="36"/>
    </row>
    <row r="51" ht="15.75" customHeight="1">
      <c r="F51" s="36"/>
      <c r="H51" s="36"/>
      <c r="Z51" s="36"/>
    </row>
    <row r="52" ht="15.75" customHeight="1">
      <c r="F52" s="36"/>
      <c r="H52" s="36"/>
      <c r="Z52" s="36"/>
    </row>
    <row r="53" ht="15.75" customHeight="1">
      <c r="F53" s="36"/>
      <c r="H53" s="36"/>
      <c r="Z53" s="36"/>
    </row>
    <row r="54" ht="15.75" customHeight="1">
      <c r="F54" s="36"/>
      <c r="H54" s="36"/>
      <c r="Z54" s="36"/>
    </row>
    <row r="55" ht="15.75" customHeight="1">
      <c r="F55" s="36"/>
      <c r="H55" s="36"/>
      <c r="Z55" s="36"/>
    </row>
    <row r="56" ht="15.75" customHeight="1">
      <c r="F56" s="36"/>
      <c r="H56" s="36"/>
      <c r="Z56" s="36"/>
    </row>
    <row r="57" ht="15.75" customHeight="1">
      <c r="F57" s="36"/>
      <c r="H57" s="36"/>
      <c r="Z57" s="36"/>
    </row>
    <row r="58" ht="15.75" customHeight="1">
      <c r="F58" s="36"/>
      <c r="H58" s="36"/>
      <c r="Z58" s="36"/>
    </row>
    <row r="59" ht="15.75" customHeight="1">
      <c r="F59" s="36"/>
      <c r="H59" s="36"/>
      <c r="Z59" s="36"/>
    </row>
    <row r="60" ht="15.75" customHeight="1">
      <c r="F60" s="36"/>
      <c r="H60" s="36"/>
      <c r="Z60" s="36"/>
    </row>
    <row r="61" ht="15.75" customHeight="1">
      <c r="F61" s="36"/>
      <c r="H61" s="36"/>
      <c r="Z61" s="36"/>
    </row>
    <row r="62" ht="15.75" customHeight="1">
      <c r="F62" s="36"/>
      <c r="H62" s="36"/>
      <c r="Z62" s="36"/>
    </row>
    <row r="63" ht="15.75" customHeight="1">
      <c r="F63" s="36"/>
      <c r="H63" s="36"/>
      <c r="Z63" s="36"/>
    </row>
    <row r="64" ht="15.75" customHeight="1">
      <c r="F64" s="36"/>
      <c r="H64" s="36"/>
      <c r="Z64" s="36"/>
    </row>
    <row r="65" ht="15.75" customHeight="1">
      <c r="F65" s="36"/>
      <c r="H65" s="36"/>
      <c r="Z65" s="36"/>
    </row>
    <row r="66" ht="15.75" customHeight="1">
      <c r="F66" s="36"/>
      <c r="H66" s="36"/>
      <c r="Z66" s="36"/>
    </row>
    <row r="67" ht="15.75" customHeight="1">
      <c r="F67" s="36"/>
      <c r="H67" s="36"/>
      <c r="Z67" s="36"/>
    </row>
    <row r="68" ht="15.75" customHeight="1">
      <c r="F68" s="36"/>
      <c r="H68" s="36"/>
      <c r="Z68" s="36"/>
    </row>
    <row r="69" ht="15.75" customHeight="1">
      <c r="F69" s="36"/>
      <c r="H69" s="36"/>
      <c r="Z69" s="36"/>
    </row>
    <row r="70" ht="15.75" customHeight="1">
      <c r="F70" s="36"/>
      <c r="H70" s="36"/>
      <c r="Z70" s="36"/>
    </row>
    <row r="71" ht="15.75" customHeight="1">
      <c r="F71" s="36"/>
      <c r="H71" s="36"/>
      <c r="Z71" s="36"/>
    </row>
    <row r="72" ht="15.75" customHeight="1">
      <c r="F72" s="36"/>
      <c r="H72" s="36"/>
      <c r="Z72" s="36"/>
    </row>
    <row r="73" ht="15.75" customHeight="1">
      <c r="F73" s="36"/>
      <c r="H73" s="36"/>
      <c r="Z73" s="36"/>
    </row>
    <row r="74" ht="15.75" customHeight="1">
      <c r="F74" s="36"/>
      <c r="H74" s="36"/>
      <c r="Z74" s="36"/>
    </row>
    <row r="75" ht="15.75" customHeight="1">
      <c r="F75" s="36"/>
      <c r="H75" s="36"/>
      <c r="Z75" s="36"/>
    </row>
    <row r="76" ht="15.75" customHeight="1">
      <c r="F76" s="36"/>
      <c r="H76" s="36"/>
      <c r="Z76" s="36"/>
    </row>
    <row r="77" ht="15.75" customHeight="1">
      <c r="F77" s="36"/>
      <c r="H77" s="36"/>
      <c r="Z77" s="36"/>
    </row>
    <row r="78" ht="15.75" customHeight="1">
      <c r="F78" s="36"/>
      <c r="H78" s="36"/>
      <c r="Z78" s="36"/>
    </row>
    <row r="79" ht="15.75" customHeight="1">
      <c r="F79" s="36"/>
      <c r="H79" s="36"/>
      <c r="Z79" s="36"/>
    </row>
    <row r="80" ht="15.75" customHeight="1">
      <c r="F80" s="36"/>
      <c r="H80" s="36"/>
      <c r="Z80" s="36"/>
    </row>
    <row r="81" ht="15.75" customHeight="1">
      <c r="F81" s="36"/>
      <c r="H81" s="36"/>
      <c r="Z81" s="36"/>
    </row>
    <row r="82" ht="15.75" customHeight="1">
      <c r="F82" s="36"/>
      <c r="H82" s="36"/>
      <c r="Z82" s="36"/>
    </row>
    <row r="83" ht="15.75" customHeight="1">
      <c r="F83" s="36"/>
      <c r="H83" s="36"/>
      <c r="Z83" s="36"/>
    </row>
    <row r="84" ht="15.75" customHeight="1">
      <c r="F84" s="36"/>
      <c r="H84" s="36"/>
      <c r="Z84" s="36"/>
    </row>
    <row r="85" ht="15.75" customHeight="1">
      <c r="F85" s="36"/>
      <c r="H85" s="36"/>
      <c r="Z85" s="36"/>
    </row>
    <row r="86" ht="15.75" customHeight="1">
      <c r="F86" s="36"/>
      <c r="H86" s="36"/>
      <c r="Z86" s="36"/>
    </row>
    <row r="87" ht="15.75" customHeight="1">
      <c r="F87" s="36"/>
      <c r="H87" s="36"/>
      <c r="Z87" s="36"/>
    </row>
    <row r="88" ht="15.75" customHeight="1">
      <c r="F88" s="36"/>
      <c r="H88" s="36"/>
      <c r="Z88" s="36"/>
    </row>
    <row r="89" ht="15.75" customHeight="1">
      <c r="F89" s="36"/>
      <c r="H89" s="36"/>
      <c r="Z89" s="36"/>
    </row>
    <row r="90" ht="15.75" customHeight="1">
      <c r="F90" s="36"/>
      <c r="H90" s="36"/>
      <c r="Z90" s="36"/>
    </row>
    <row r="91" ht="15.75" customHeight="1">
      <c r="F91" s="36"/>
      <c r="H91" s="36"/>
      <c r="Z91" s="36"/>
    </row>
    <row r="92" ht="15.75" customHeight="1">
      <c r="F92" s="36"/>
      <c r="H92" s="36"/>
      <c r="Z92" s="36"/>
    </row>
    <row r="93" ht="15.75" customHeight="1">
      <c r="F93" s="36"/>
      <c r="H93" s="36"/>
      <c r="Z93" s="36"/>
    </row>
    <row r="94" ht="15.75" customHeight="1">
      <c r="F94" s="36"/>
      <c r="H94" s="36"/>
      <c r="Z94" s="36"/>
    </row>
    <row r="95" ht="15.75" customHeight="1">
      <c r="F95" s="36"/>
      <c r="H95" s="36"/>
      <c r="Z95" s="36"/>
    </row>
    <row r="96" ht="15.75" customHeight="1">
      <c r="F96" s="36"/>
      <c r="H96" s="36"/>
      <c r="Z96" s="36"/>
    </row>
    <row r="97" ht="15.75" customHeight="1">
      <c r="F97" s="36"/>
      <c r="H97" s="36"/>
      <c r="Z97" s="36"/>
    </row>
    <row r="98" ht="15.75" customHeight="1">
      <c r="F98" s="36"/>
      <c r="H98" s="36"/>
      <c r="Z98" s="36"/>
    </row>
    <row r="99" ht="15.75" customHeight="1">
      <c r="F99" s="36"/>
      <c r="H99" s="36"/>
      <c r="Z99" s="36"/>
    </row>
    <row r="100" ht="15.75" customHeight="1">
      <c r="F100" s="36"/>
      <c r="H100" s="36"/>
      <c r="Z100" s="36"/>
    </row>
    <row r="101" ht="15.75" customHeight="1">
      <c r="F101" s="36"/>
      <c r="H101" s="36"/>
      <c r="Z101" s="36"/>
    </row>
    <row r="102" ht="15.75" customHeight="1">
      <c r="F102" s="36"/>
      <c r="H102" s="36"/>
      <c r="Z102" s="36"/>
    </row>
    <row r="103" ht="15.75" customHeight="1">
      <c r="F103" s="36"/>
      <c r="H103" s="36"/>
      <c r="Z103" s="36"/>
    </row>
    <row r="104" ht="15.75" customHeight="1">
      <c r="F104" s="36"/>
      <c r="H104" s="36"/>
      <c r="Z104" s="36"/>
    </row>
    <row r="105" ht="15.75" customHeight="1">
      <c r="F105" s="36"/>
      <c r="H105" s="36"/>
      <c r="Z105" s="36"/>
    </row>
    <row r="106" ht="15.75" customHeight="1">
      <c r="F106" s="36"/>
      <c r="H106" s="36"/>
      <c r="Z106" s="36"/>
    </row>
    <row r="107" ht="15.75" customHeight="1">
      <c r="F107" s="36"/>
      <c r="H107" s="36"/>
      <c r="Z107" s="36"/>
    </row>
    <row r="108" ht="15.75" customHeight="1">
      <c r="F108" s="36"/>
      <c r="H108" s="36"/>
      <c r="Z108" s="36"/>
    </row>
    <row r="109" ht="15.75" customHeight="1">
      <c r="F109" s="36"/>
      <c r="H109" s="36"/>
      <c r="Z109" s="36"/>
    </row>
    <row r="110" ht="15.75" customHeight="1">
      <c r="F110" s="36"/>
      <c r="H110" s="36"/>
      <c r="Z110" s="36"/>
    </row>
    <row r="111" ht="15.75" customHeight="1">
      <c r="F111" s="36"/>
      <c r="H111" s="36"/>
      <c r="Z111" s="36"/>
    </row>
    <row r="112" ht="15.75" customHeight="1">
      <c r="F112" s="36"/>
      <c r="H112" s="36"/>
      <c r="Z112" s="36"/>
    </row>
    <row r="113" ht="15.75" customHeight="1">
      <c r="F113" s="36"/>
      <c r="H113" s="36"/>
      <c r="Z113" s="36"/>
    </row>
    <row r="114" ht="15.75" customHeight="1">
      <c r="F114" s="36"/>
      <c r="H114" s="36"/>
      <c r="Z114" s="36"/>
    </row>
    <row r="115" ht="15.75" customHeight="1">
      <c r="F115" s="36"/>
      <c r="H115" s="36"/>
      <c r="Z115" s="36"/>
    </row>
    <row r="116" ht="15.75" customHeight="1">
      <c r="F116" s="36"/>
      <c r="H116" s="36"/>
      <c r="Z116" s="36"/>
    </row>
    <row r="117" ht="15.75" customHeight="1">
      <c r="F117" s="36"/>
      <c r="H117" s="36"/>
      <c r="Z117" s="36"/>
    </row>
    <row r="118" ht="15.75" customHeight="1">
      <c r="F118" s="36"/>
      <c r="H118" s="36"/>
      <c r="Z118" s="36"/>
    </row>
    <row r="119" ht="15.75" customHeight="1">
      <c r="F119" s="36"/>
      <c r="H119" s="36"/>
      <c r="Z119" s="36"/>
    </row>
    <row r="120" ht="15.75" customHeight="1">
      <c r="F120" s="36"/>
      <c r="H120" s="36"/>
      <c r="Z120" s="36"/>
    </row>
    <row r="121" ht="15.75" customHeight="1">
      <c r="F121" s="36"/>
      <c r="H121" s="36"/>
      <c r="Z121" s="36"/>
    </row>
    <row r="122" ht="15.75" customHeight="1">
      <c r="F122" s="36"/>
      <c r="H122" s="36"/>
      <c r="Z122" s="36"/>
    </row>
    <row r="123" ht="15.75" customHeight="1">
      <c r="F123" s="36"/>
      <c r="H123" s="36"/>
      <c r="Z123" s="36"/>
    </row>
    <row r="124" ht="15.75" customHeight="1">
      <c r="F124" s="36"/>
      <c r="H124" s="36"/>
      <c r="Z124" s="36"/>
    </row>
    <row r="125" ht="15.75" customHeight="1">
      <c r="F125" s="36"/>
      <c r="H125" s="36"/>
      <c r="Z125" s="36"/>
    </row>
    <row r="126" ht="15.75" customHeight="1">
      <c r="F126" s="36"/>
      <c r="H126" s="36"/>
      <c r="Z126" s="36"/>
    </row>
    <row r="127" ht="15.75" customHeight="1">
      <c r="F127" s="36"/>
      <c r="H127" s="36"/>
      <c r="Z127" s="36"/>
    </row>
    <row r="128" ht="15.75" customHeight="1">
      <c r="F128" s="36"/>
      <c r="H128" s="36"/>
      <c r="Z128" s="36"/>
    </row>
    <row r="129" ht="15.75" customHeight="1">
      <c r="F129" s="36"/>
      <c r="H129" s="36"/>
      <c r="Z129" s="36"/>
    </row>
    <row r="130" ht="15.75" customHeight="1">
      <c r="F130" s="36"/>
      <c r="H130" s="36"/>
      <c r="Z130" s="36"/>
    </row>
    <row r="131" ht="15.75" customHeight="1">
      <c r="F131" s="36"/>
      <c r="H131" s="36"/>
      <c r="Z131" s="36"/>
    </row>
    <row r="132" ht="15.75" customHeight="1">
      <c r="F132" s="36"/>
      <c r="H132" s="36"/>
      <c r="Z132" s="36"/>
    </row>
    <row r="133" ht="15.75" customHeight="1">
      <c r="F133" s="36"/>
      <c r="H133" s="36"/>
      <c r="Z133" s="36"/>
    </row>
    <row r="134" ht="15.75" customHeight="1">
      <c r="F134" s="36"/>
      <c r="H134" s="36"/>
      <c r="Z134" s="36"/>
    </row>
    <row r="135" ht="15.75" customHeight="1">
      <c r="F135" s="36"/>
      <c r="H135" s="36"/>
      <c r="Z135" s="36"/>
    </row>
    <row r="136" ht="15.75" customHeight="1">
      <c r="F136" s="36"/>
      <c r="H136" s="36"/>
      <c r="Z136" s="36"/>
    </row>
    <row r="137" ht="15.75" customHeight="1">
      <c r="F137" s="36"/>
      <c r="H137" s="36"/>
      <c r="Z137" s="36"/>
    </row>
    <row r="138" ht="15.75" customHeight="1">
      <c r="F138" s="36"/>
      <c r="H138" s="36"/>
      <c r="Z138" s="36"/>
    </row>
    <row r="139" ht="15.75" customHeight="1">
      <c r="F139" s="36"/>
      <c r="H139" s="36"/>
      <c r="Z139" s="36"/>
    </row>
    <row r="140" ht="15.75" customHeight="1">
      <c r="F140" s="36"/>
      <c r="H140" s="36"/>
      <c r="Z140" s="36"/>
    </row>
    <row r="141" ht="15.75" customHeight="1">
      <c r="F141" s="36"/>
      <c r="H141" s="36"/>
      <c r="Z141" s="36"/>
    </row>
    <row r="142" ht="15.75" customHeight="1">
      <c r="F142" s="36"/>
      <c r="H142" s="36"/>
      <c r="Z142" s="36"/>
    </row>
    <row r="143" ht="15.75" customHeight="1">
      <c r="F143" s="36"/>
      <c r="H143" s="36"/>
      <c r="Z143" s="36"/>
    </row>
    <row r="144" ht="15.75" customHeight="1">
      <c r="F144" s="36"/>
      <c r="H144" s="36"/>
      <c r="Z144" s="36"/>
    </row>
    <row r="145" ht="15.75" customHeight="1">
      <c r="F145" s="36"/>
      <c r="H145" s="36"/>
      <c r="Z145" s="36"/>
    </row>
    <row r="146" ht="15.75" customHeight="1">
      <c r="F146" s="36"/>
      <c r="H146" s="36"/>
      <c r="Z146" s="36"/>
    </row>
    <row r="147" ht="15.75" customHeight="1">
      <c r="F147" s="36"/>
      <c r="H147" s="36"/>
      <c r="Z147" s="36"/>
    </row>
    <row r="148" ht="15.75" customHeight="1">
      <c r="F148" s="36"/>
      <c r="H148" s="36"/>
      <c r="Z148" s="36"/>
    </row>
    <row r="149" ht="15.75" customHeight="1">
      <c r="F149" s="36"/>
      <c r="H149" s="36"/>
      <c r="Z149" s="36"/>
    </row>
    <row r="150" ht="15.75" customHeight="1">
      <c r="F150" s="36"/>
      <c r="H150" s="36"/>
      <c r="Z150" s="36"/>
    </row>
    <row r="151" ht="15.75" customHeight="1">
      <c r="F151" s="36"/>
      <c r="H151" s="36"/>
      <c r="Z151" s="36"/>
    </row>
    <row r="152" ht="15.75" customHeight="1">
      <c r="F152" s="36"/>
      <c r="H152" s="36"/>
      <c r="Z152" s="36"/>
    </row>
    <row r="153" ht="15.75" customHeight="1">
      <c r="F153" s="36"/>
      <c r="H153" s="36"/>
      <c r="Z153" s="36"/>
    </row>
    <row r="154" ht="15.75" customHeight="1">
      <c r="F154" s="36"/>
      <c r="H154" s="36"/>
      <c r="Z154" s="36"/>
    </row>
    <row r="155" ht="15.75" customHeight="1">
      <c r="F155" s="36"/>
      <c r="H155" s="36"/>
      <c r="Z155" s="36"/>
    </row>
    <row r="156" ht="15.75" customHeight="1">
      <c r="F156" s="36"/>
      <c r="H156" s="36"/>
      <c r="Z156" s="36"/>
    </row>
    <row r="157" ht="15.75" customHeight="1">
      <c r="F157" s="36"/>
      <c r="H157" s="36"/>
      <c r="Z157" s="36"/>
    </row>
    <row r="158" ht="15.75" customHeight="1">
      <c r="F158" s="36"/>
      <c r="H158" s="36"/>
      <c r="Z158" s="36"/>
    </row>
    <row r="159" ht="15.75" customHeight="1">
      <c r="F159" s="36"/>
      <c r="H159" s="36"/>
      <c r="Z159" s="36"/>
    </row>
    <row r="160" ht="15.75" customHeight="1">
      <c r="F160" s="36"/>
      <c r="H160" s="36"/>
      <c r="Z160" s="36"/>
    </row>
    <row r="161" ht="15.75" customHeight="1">
      <c r="F161" s="36"/>
      <c r="H161" s="36"/>
      <c r="Z161" s="36"/>
    </row>
    <row r="162" ht="15.75" customHeight="1">
      <c r="F162" s="36"/>
      <c r="H162" s="36"/>
      <c r="Z162" s="36"/>
    </row>
    <row r="163" ht="15.75" customHeight="1">
      <c r="F163" s="36"/>
      <c r="H163" s="36"/>
      <c r="Z163" s="36"/>
    </row>
    <row r="164" ht="15.75" customHeight="1">
      <c r="F164" s="36"/>
      <c r="H164" s="36"/>
      <c r="Z164" s="36"/>
    </row>
    <row r="165" ht="15.75" customHeight="1">
      <c r="F165" s="36"/>
      <c r="H165" s="36"/>
      <c r="Z165" s="36"/>
    </row>
    <row r="166" ht="15.75" customHeight="1">
      <c r="F166" s="36"/>
      <c r="H166" s="36"/>
      <c r="Z166" s="36"/>
    </row>
    <row r="167" ht="15.75" customHeight="1">
      <c r="F167" s="36"/>
      <c r="H167" s="36"/>
      <c r="Z167" s="36"/>
    </row>
    <row r="168" ht="15.75" customHeight="1">
      <c r="F168" s="36"/>
      <c r="H168" s="36"/>
      <c r="Z168" s="36"/>
    </row>
    <row r="169" ht="15.75" customHeight="1">
      <c r="F169" s="36"/>
      <c r="H169" s="36"/>
      <c r="Z169" s="36"/>
    </row>
    <row r="170" ht="15.75" customHeight="1">
      <c r="F170" s="36"/>
      <c r="H170" s="36"/>
      <c r="Z170" s="36"/>
    </row>
    <row r="171" ht="15.75" customHeight="1">
      <c r="F171" s="36"/>
      <c r="H171" s="36"/>
      <c r="Z171" s="36"/>
    </row>
    <row r="172" ht="15.75" customHeight="1">
      <c r="F172" s="36"/>
      <c r="H172" s="36"/>
      <c r="Z172" s="36"/>
    </row>
    <row r="173" ht="15.75" customHeight="1">
      <c r="F173" s="36"/>
      <c r="H173" s="36"/>
      <c r="Z173" s="36"/>
    </row>
    <row r="174" ht="15.75" customHeight="1">
      <c r="F174" s="36"/>
      <c r="H174" s="36"/>
      <c r="Z174" s="36"/>
    </row>
    <row r="175" ht="15.75" customHeight="1">
      <c r="F175" s="36"/>
      <c r="H175" s="36"/>
      <c r="Z175" s="36"/>
    </row>
    <row r="176" ht="15.75" customHeight="1">
      <c r="F176" s="36"/>
      <c r="H176" s="36"/>
      <c r="Z176" s="36"/>
    </row>
    <row r="177" ht="15.75" customHeight="1">
      <c r="F177" s="36"/>
      <c r="H177" s="36"/>
      <c r="Z177" s="36"/>
    </row>
    <row r="178" ht="15.75" customHeight="1">
      <c r="F178" s="36"/>
      <c r="H178" s="36"/>
      <c r="Z178" s="36"/>
    </row>
    <row r="179" ht="15.75" customHeight="1">
      <c r="F179" s="36"/>
      <c r="H179" s="36"/>
      <c r="Z179" s="36"/>
    </row>
    <row r="180" ht="15.75" customHeight="1">
      <c r="F180" s="36"/>
      <c r="H180" s="36"/>
      <c r="Z180" s="36"/>
    </row>
    <row r="181" ht="15.75" customHeight="1">
      <c r="F181" s="36"/>
      <c r="H181" s="36"/>
      <c r="Z181" s="36"/>
    </row>
    <row r="182" ht="15.75" customHeight="1">
      <c r="F182" s="36"/>
      <c r="H182" s="36"/>
      <c r="Z182" s="36"/>
    </row>
    <row r="183" ht="15.75" customHeight="1">
      <c r="F183" s="36"/>
      <c r="H183" s="36"/>
      <c r="Z183" s="36"/>
    </row>
    <row r="184" ht="15.75" customHeight="1">
      <c r="F184" s="36"/>
      <c r="H184" s="36"/>
      <c r="Z184" s="36"/>
    </row>
    <row r="185" ht="15.75" customHeight="1">
      <c r="F185" s="36"/>
      <c r="H185" s="36"/>
      <c r="Z185" s="36"/>
    </row>
    <row r="186" ht="15.75" customHeight="1">
      <c r="F186" s="36"/>
      <c r="H186" s="36"/>
      <c r="Z186" s="36"/>
    </row>
    <row r="187" ht="15.75" customHeight="1">
      <c r="F187" s="36"/>
      <c r="H187" s="36"/>
      <c r="Z187" s="36"/>
    </row>
    <row r="188" ht="15.75" customHeight="1">
      <c r="F188" s="36"/>
      <c r="H188" s="36"/>
      <c r="Z188" s="36"/>
    </row>
    <row r="189" ht="15.75" customHeight="1">
      <c r="F189" s="36"/>
      <c r="H189" s="36"/>
      <c r="Z189" s="36"/>
    </row>
    <row r="190" ht="15.75" customHeight="1">
      <c r="F190" s="36"/>
      <c r="H190" s="36"/>
      <c r="Z190" s="36"/>
    </row>
    <row r="191" ht="15.75" customHeight="1">
      <c r="F191" s="36"/>
      <c r="H191" s="36"/>
      <c r="Z191" s="36"/>
    </row>
    <row r="192" ht="15.75" customHeight="1">
      <c r="F192" s="36"/>
      <c r="H192" s="36"/>
      <c r="Z192" s="36"/>
    </row>
    <row r="193" ht="15.75" customHeight="1">
      <c r="F193" s="36"/>
      <c r="H193" s="36"/>
      <c r="Z193" s="36"/>
    </row>
    <row r="194" ht="15.75" customHeight="1">
      <c r="F194" s="36"/>
      <c r="H194" s="36"/>
      <c r="Z194" s="36"/>
    </row>
    <row r="195" ht="15.75" customHeight="1">
      <c r="F195" s="36"/>
      <c r="H195" s="36"/>
      <c r="Z195" s="36"/>
    </row>
    <row r="196" ht="15.75" customHeight="1">
      <c r="F196" s="36"/>
      <c r="H196" s="36"/>
      <c r="Z196" s="36"/>
    </row>
    <row r="197" ht="15.75" customHeight="1">
      <c r="F197" s="36"/>
      <c r="H197" s="36"/>
      <c r="Z197" s="36"/>
    </row>
    <row r="198" ht="15.75" customHeight="1">
      <c r="F198" s="36"/>
      <c r="H198" s="36"/>
      <c r="Z198" s="36"/>
    </row>
    <row r="199" ht="15.75" customHeight="1">
      <c r="F199" s="36"/>
      <c r="H199" s="36"/>
      <c r="Z199" s="36"/>
    </row>
    <row r="200" ht="15.75" customHeight="1">
      <c r="F200" s="36"/>
      <c r="H200" s="36"/>
      <c r="Z200" s="36"/>
    </row>
    <row r="201" ht="15.75" customHeight="1">
      <c r="F201" s="36"/>
      <c r="H201" s="36"/>
      <c r="Z201" s="36"/>
    </row>
    <row r="202" ht="15.75" customHeight="1">
      <c r="F202" s="36"/>
      <c r="H202" s="36"/>
      <c r="Z202" s="36"/>
    </row>
    <row r="203" ht="15.75" customHeight="1">
      <c r="F203" s="36"/>
      <c r="H203" s="36"/>
      <c r="Z203" s="36"/>
    </row>
    <row r="204" ht="15.75" customHeight="1">
      <c r="F204" s="36"/>
      <c r="H204" s="36"/>
      <c r="Z204" s="36"/>
    </row>
    <row r="205" ht="15.75" customHeight="1">
      <c r="F205" s="36"/>
      <c r="H205" s="36"/>
      <c r="Z205" s="36"/>
    </row>
    <row r="206" ht="15.75" customHeight="1">
      <c r="F206" s="36"/>
      <c r="H206" s="36"/>
      <c r="Z206" s="36"/>
    </row>
    <row r="207" ht="15.75" customHeight="1">
      <c r="F207" s="36"/>
      <c r="H207" s="36"/>
      <c r="Z207" s="36"/>
    </row>
    <row r="208" ht="15.75" customHeight="1">
      <c r="F208" s="36"/>
      <c r="H208" s="36"/>
      <c r="Z208" s="36"/>
    </row>
    <row r="209" ht="15.75" customHeight="1">
      <c r="F209" s="36"/>
      <c r="H209" s="36"/>
      <c r="Z209" s="36"/>
    </row>
    <row r="210" ht="15.75" customHeight="1">
      <c r="F210" s="36"/>
      <c r="H210" s="36"/>
      <c r="Z210" s="36"/>
    </row>
    <row r="211" ht="15.75" customHeight="1">
      <c r="F211" s="36"/>
      <c r="H211" s="36"/>
      <c r="Z211" s="36"/>
    </row>
    <row r="212" ht="15.75" customHeight="1">
      <c r="F212" s="36"/>
      <c r="H212" s="36"/>
      <c r="Z212" s="36"/>
    </row>
    <row r="213" ht="15.75" customHeight="1">
      <c r="F213" s="36"/>
      <c r="H213" s="36"/>
      <c r="Z213" s="36"/>
    </row>
    <row r="214" ht="15.75" customHeight="1">
      <c r="F214" s="36"/>
      <c r="H214" s="36"/>
      <c r="Z214" s="36"/>
    </row>
    <row r="215" ht="15.75" customHeight="1">
      <c r="F215" s="36"/>
      <c r="H215" s="36"/>
      <c r="Z215" s="36"/>
    </row>
    <row r="216" ht="15.75" customHeight="1">
      <c r="F216" s="36"/>
      <c r="H216" s="36"/>
      <c r="Z216" s="36"/>
    </row>
    <row r="217" ht="15.75" customHeight="1">
      <c r="F217" s="36"/>
      <c r="H217" s="36"/>
      <c r="Z217" s="36"/>
    </row>
    <row r="218" ht="15.75" customHeight="1">
      <c r="F218" s="36"/>
      <c r="H218" s="36"/>
      <c r="Z218" s="36"/>
    </row>
    <row r="219" ht="15.75" customHeight="1">
      <c r="F219" s="36"/>
      <c r="H219" s="36"/>
      <c r="Z219" s="36"/>
    </row>
    <row r="220" ht="15.75" customHeight="1">
      <c r="F220" s="36"/>
      <c r="H220" s="36"/>
      <c r="Z220" s="36"/>
    </row>
    <row r="221" ht="15.75" customHeight="1">
      <c r="F221" s="36"/>
      <c r="H221" s="36"/>
      <c r="Z221" s="36"/>
    </row>
    <row r="222" ht="15.75" customHeight="1">
      <c r="F222" s="36"/>
      <c r="H222" s="36"/>
      <c r="Z222" s="36"/>
    </row>
    <row r="223" ht="15.75" customHeight="1">
      <c r="F223" s="36"/>
      <c r="H223" s="36"/>
      <c r="Z223" s="36"/>
    </row>
    <row r="224" ht="15.75" customHeight="1">
      <c r="F224" s="36"/>
      <c r="H224" s="36"/>
      <c r="Z224" s="36"/>
    </row>
    <row r="225" ht="15.75" customHeight="1">
      <c r="F225" s="36"/>
      <c r="H225" s="36"/>
      <c r="Z225" s="36"/>
    </row>
    <row r="226" ht="15.75" customHeight="1">
      <c r="F226" s="36"/>
      <c r="H226" s="36"/>
      <c r="Z226" s="36"/>
    </row>
    <row r="227" ht="15.75" customHeight="1">
      <c r="F227" s="36"/>
      <c r="H227" s="36"/>
      <c r="Z227" s="36"/>
    </row>
    <row r="228" ht="15.75" customHeight="1">
      <c r="F228" s="36"/>
      <c r="H228" s="36"/>
      <c r="Z228" s="36"/>
    </row>
    <row r="229" ht="15.75" customHeight="1">
      <c r="F229" s="36"/>
      <c r="H229" s="36"/>
      <c r="Z229" s="36"/>
    </row>
    <row r="230" ht="15.75" customHeight="1">
      <c r="F230" s="36"/>
      <c r="H230" s="36"/>
      <c r="Z230" s="36"/>
    </row>
    <row r="231" ht="15.75" customHeight="1">
      <c r="F231" s="36"/>
      <c r="H231" s="36"/>
      <c r="Z231" s="36"/>
    </row>
    <row r="232" ht="15.75" customHeight="1">
      <c r="F232" s="36"/>
      <c r="H232" s="36"/>
      <c r="Z232" s="36"/>
    </row>
    <row r="233" ht="15.75" customHeight="1">
      <c r="F233" s="36"/>
      <c r="H233" s="36"/>
      <c r="Z233" s="36"/>
    </row>
    <row r="234" ht="15.75" customHeight="1">
      <c r="F234" s="36"/>
      <c r="H234" s="36"/>
      <c r="Z234" s="36"/>
    </row>
    <row r="235" ht="15.75" customHeight="1">
      <c r="F235" s="36"/>
      <c r="H235" s="36"/>
      <c r="Z235" s="36"/>
    </row>
    <row r="236" ht="15.75" customHeight="1">
      <c r="F236" s="36"/>
      <c r="H236" s="36"/>
      <c r="Z236" s="36"/>
    </row>
    <row r="237" ht="15.75" customHeight="1">
      <c r="F237" s="36"/>
      <c r="H237" s="36"/>
      <c r="Z237" s="36"/>
    </row>
    <row r="238" ht="15.75" customHeight="1">
      <c r="F238" s="36"/>
      <c r="H238" s="36"/>
      <c r="Z238" s="36"/>
    </row>
    <row r="239" ht="15.75" customHeight="1">
      <c r="F239" s="36"/>
      <c r="H239" s="36"/>
      <c r="Z239" s="36"/>
    </row>
    <row r="240" ht="15.75" customHeight="1">
      <c r="F240" s="36"/>
      <c r="H240" s="36"/>
      <c r="Z240" s="36"/>
    </row>
    <row r="241" ht="15.75" customHeight="1">
      <c r="F241" s="36"/>
      <c r="H241" s="36"/>
      <c r="Z241" s="36"/>
    </row>
    <row r="242" ht="15.75" customHeight="1">
      <c r="F242" s="36"/>
      <c r="H242" s="36"/>
      <c r="Z242" s="36"/>
    </row>
    <row r="243" ht="15.75" customHeight="1">
      <c r="F243" s="36"/>
      <c r="H243" s="36"/>
      <c r="Z243" s="36"/>
    </row>
    <row r="244" ht="15.75" customHeight="1">
      <c r="F244" s="36"/>
      <c r="H244" s="36"/>
      <c r="Z244" s="36"/>
    </row>
    <row r="245" ht="15.75" customHeight="1">
      <c r="F245" s="36"/>
      <c r="H245" s="36"/>
      <c r="Z245" s="36"/>
    </row>
    <row r="246" ht="15.75" customHeight="1">
      <c r="F246" s="36"/>
      <c r="H246" s="36"/>
      <c r="Z246" s="36"/>
    </row>
    <row r="247" ht="15.75" customHeight="1">
      <c r="F247" s="36"/>
      <c r="H247" s="36"/>
      <c r="Z247" s="36"/>
    </row>
    <row r="248" ht="15.75" customHeight="1">
      <c r="F248" s="36"/>
      <c r="H248" s="36"/>
      <c r="Z248" s="36"/>
    </row>
    <row r="249" ht="15.75" customHeight="1">
      <c r="F249" s="36"/>
      <c r="H249" s="36"/>
      <c r="Z249" s="36"/>
    </row>
    <row r="250" ht="15.75" customHeight="1">
      <c r="F250" s="36"/>
      <c r="H250" s="36"/>
      <c r="Z250" s="36"/>
    </row>
    <row r="251" ht="15.75" customHeight="1">
      <c r="F251" s="36"/>
      <c r="H251" s="36"/>
      <c r="Z251" s="36"/>
    </row>
    <row r="252" ht="15.75" customHeight="1">
      <c r="F252" s="36"/>
      <c r="H252" s="36"/>
      <c r="Z252" s="36"/>
    </row>
    <row r="253" ht="15.75" customHeight="1">
      <c r="F253" s="36"/>
      <c r="H253" s="36"/>
      <c r="Z253" s="36"/>
    </row>
    <row r="254" ht="15.75" customHeight="1">
      <c r="F254" s="36"/>
      <c r="H254" s="36"/>
      <c r="Z254" s="36"/>
    </row>
    <row r="255" ht="15.75" customHeight="1">
      <c r="F255" s="36"/>
      <c r="H255" s="36"/>
      <c r="Z255" s="36"/>
    </row>
    <row r="256" ht="15.75" customHeight="1">
      <c r="F256" s="36"/>
      <c r="H256" s="36"/>
      <c r="Z256" s="36"/>
    </row>
    <row r="257" ht="15.75" customHeight="1">
      <c r="F257" s="36"/>
      <c r="H257" s="36"/>
      <c r="Z257" s="36"/>
    </row>
    <row r="258" ht="15.75" customHeight="1">
      <c r="F258" s="36"/>
      <c r="H258" s="36"/>
      <c r="Z258" s="36"/>
    </row>
    <row r="259" ht="15.75" customHeight="1">
      <c r="F259" s="36"/>
      <c r="H259" s="36"/>
      <c r="Z259" s="36"/>
    </row>
    <row r="260" ht="15.75" customHeight="1">
      <c r="F260" s="36"/>
      <c r="H260" s="36"/>
      <c r="Z260" s="36"/>
    </row>
    <row r="261" ht="15.75" customHeight="1">
      <c r="F261" s="36"/>
      <c r="H261" s="36"/>
      <c r="Z261" s="36"/>
    </row>
    <row r="262" ht="15.75" customHeight="1">
      <c r="F262" s="36"/>
      <c r="H262" s="36"/>
      <c r="Z262" s="36"/>
    </row>
    <row r="263" ht="15.75" customHeight="1">
      <c r="F263" s="36"/>
      <c r="H263" s="36"/>
      <c r="Z263" s="36"/>
    </row>
    <row r="264" ht="15.75" customHeight="1">
      <c r="F264" s="36"/>
      <c r="H264" s="36"/>
      <c r="Z264" s="36"/>
    </row>
    <row r="265" ht="15.75" customHeight="1">
      <c r="F265" s="36"/>
      <c r="H265" s="36"/>
      <c r="Z265" s="36"/>
    </row>
    <row r="266" ht="15.75" customHeight="1">
      <c r="F266" s="36"/>
      <c r="H266" s="36"/>
      <c r="Z266" s="36"/>
    </row>
    <row r="267" ht="15.75" customHeight="1">
      <c r="F267" s="36"/>
      <c r="H267" s="36"/>
      <c r="Z267" s="36"/>
    </row>
    <row r="268" ht="15.75" customHeight="1">
      <c r="F268" s="36"/>
      <c r="H268" s="36"/>
      <c r="Z268" s="36"/>
    </row>
    <row r="269" ht="15.75" customHeight="1">
      <c r="F269" s="36"/>
      <c r="H269" s="36"/>
      <c r="Z269" s="36"/>
    </row>
    <row r="270" ht="15.75" customHeight="1">
      <c r="F270" s="36"/>
      <c r="H270" s="36"/>
      <c r="Z270" s="36"/>
    </row>
    <row r="271" ht="15.75" customHeight="1">
      <c r="F271" s="36"/>
      <c r="H271" s="36"/>
      <c r="Z271" s="36"/>
    </row>
    <row r="272" ht="15.75" customHeight="1">
      <c r="F272" s="36"/>
      <c r="H272" s="36"/>
      <c r="Z272" s="36"/>
    </row>
    <row r="273" ht="15.75" customHeight="1">
      <c r="F273" s="36"/>
      <c r="H273" s="36"/>
      <c r="Z273" s="36"/>
    </row>
    <row r="274" ht="15.75" customHeight="1">
      <c r="F274" s="36"/>
      <c r="H274" s="36"/>
      <c r="Z274" s="36"/>
    </row>
    <row r="275" ht="15.75" customHeight="1">
      <c r="F275" s="36"/>
      <c r="H275" s="36"/>
      <c r="Z275" s="36"/>
    </row>
    <row r="276" ht="15.75" customHeight="1">
      <c r="F276" s="36"/>
      <c r="H276" s="36"/>
      <c r="Z276" s="36"/>
    </row>
    <row r="277" ht="15.75" customHeight="1">
      <c r="F277" s="36"/>
      <c r="H277" s="36"/>
      <c r="Z277" s="36"/>
    </row>
    <row r="278" ht="15.75" customHeight="1">
      <c r="F278" s="36"/>
      <c r="H278" s="36"/>
      <c r="Z278" s="36"/>
    </row>
    <row r="279" ht="15.75" customHeight="1">
      <c r="F279" s="36"/>
      <c r="H279" s="36"/>
      <c r="Z279" s="36"/>
    </row>
    <row r="280" ht="15.75" customHeight="1">
      <c r="F280" s="36"/>
      <c r="H280" s="36"/>
      <c r="Z280" s="36"/>
    </row>
    <row r="281" ht="15.75" customHeight="1">
      <c r="F281" s="36"/>
      <c r="H281" s="36"/>
      <c r="Z281" s="36"/>
    </row>
    <row r="282" ht="15.75" customHeight="1">
      <c r="F282" s="36"/>
      <c r="H282" s="36"/>
      <c r="Z282" s="36"/>
    </row>
    <row r="283" ht="15.75" customHeight="1">
      <c r="F283" s="36"/>
      <c r="H283" s="36"/>
      <c r="Z283" s="36"/>
    </row>
    <row r="284" ht="15.75" customHeight="1">
      <c r="F284" s="36"/>
      <c r="H284" s="36"/>
      <c r="Z284" s="36"/>
    </row>
    <row r="285" ht="15.75" customHeight="1">
      <c r="F285" s="36"/>
      <c r="H285" s="36"/>
      <c r="Z285" s="36"/>
    </row>
    <row r="286" ht="15.75" customHeight="1">
      <c r="F286" s="36"/>
      <c r="H286" s="36"/>
      <c r="Z286" s="36"/>
    </row>
    <row r="287" ht="15.75" customHeight="1">
      <c r="F287" s="36"/>
      <c r="H287" s="36"/>
      <c r="Z287" s="36"/>
    </row>
    <row r="288" ht="15.75" customHeight="1">
      <c r="F288" s="36"/>
      <c r="H288" s="36"/>
      <c r="Z288" s="36"/>
    </row>
    <row r="289" ht="15.75" customHeight="1">
      <c r="F289" s="36"/>
      <c r="H289" s="36"/>
      <c r="Z289" s="36"/>
    </row>
    <row r="290" ht="15.75" customHeight="1">
      <c r="F290" s="36"/>
      <c r="H290" s="36"/>
      <c r="Z290" s="36"/>
    </row>
    <row r="291" ht="15.75" customHeight="1">
      <c r="F291" s="36"/>
      <c r="H291" s="36"/>
      <c r="Z291" s="36"/>
    </row>
    <row r="292" ht="15.75" customHeight="1">
      <c r="F292" s="36"/>
      <c r="H292" s="36"/>
      <c r="Z292" s="36"/>
    </row>
    <row r="293" ht="15.75" customHeight="1">
      <c r="F293" s="36"/>
      <c r="H293" s="36"/>
      <c r="Z293" s="36"/>
    </row>
    <row r="294" ht="15.75" customHeight="1">
      <c r="F294" s="36"/>
      <c r="H294" s="36"/>
      <c r="Z294" s="36"/>
    </row>
    <row r="295" ht="15.75" customHeight="1">
      <c r="F295" s="36"/>
      <c r="H295" s="36"/>
      <c r="Z295" s="36"/>
    </row>
    <row r="296" ht="15.75" customHeight="1">
      <c r="F296" s="36"/>
      <c r="H296" s="36"/>
      <c r="Z296" s="36"/>
    </row>
    <row r="297" ht="15.75" customHeight="1">
      <c r="F297" s="36"/>
      <c r="H297" s="36"/>
      <c r="Z297" s="36"/>
    </row>
    <row r="298" ht="15.75" customHeight="1">
      <c r="F298" s="36"/>
      <c r="H298" s="36"/>
      <c r="Z298" s="36"/>
    </row>
    <row r="299" ht="15.75" customHeight="1">
      <c r="F299" s="36"/>
      <c r="H299" s="36"/>
      <c r="Z299" s="36"/>
    </row>
    <row r="300" ht="15.75" customHeight="1">
      <c r="F300" s="36"/>
      <c r="H300" s="36"/>
      <c r="Z300" s="36"/>
    </row>
    <row r="301" ht="15.75" customHeight="1">
      <c r="F301" s="36"/>
      <c r="H301" s="36"/>
      <c r="Z301" s="36"/>
    </row>
    <row r="302" ht="15.75" customHeight="1">
      <c r="F302" s="36"/>
      <c r="H302" s="36"/>
      <c r="Z302" s="36"/>
    </row>
    <row r="303" ht="15.75" customHeight="1">
      <c r="F303" s="36"/>
      <c r="H303" s="36"/>
      <c r="Z303" s="36"/>
    </row>
    <row r="304" ht="15.75" customHeight="1">
      <c r="F304" s="36"/>
      <c r="H304" s="36"/>
      <c r="Z304" s="36"/>
    </row>
    <row r="305" ht="15.75" customHeight="1">
      <c r="F305" s="36"/>
      <c r="H305" s="36"/>
      <c r="Z305" s="36"/>
    </row>
    <row r="306" ht="15.75" customHeight="1">
      <c r="F306" s="36"/>
      <c r="H306" s="36"/>
      <c r="Z306" s="36"/>
    </row>
    <row r="307" ht="15.75" customHeight="1">
      <c r="F307" s="36"/>
      <c r="H307" s="36"/>
      <c r="Z307" s="36"/>
    </row>
    <row r="308" ht="15.75" customHeight="1">
      <c r="F308" s="36"/>
      <c r="H308" s="36"/>
      <c r="Z308" s="36"/>
    </row>
    <row r="309" ht="15.75" customHeight="1">
      <c r="F309" s="36"/>
      <c r="H309" s="36"/>
      <c r="Z309" s="36"/>
    </row>
    <row r="310" ht="15.75" customHeight="1">
      <c r="F310" s="36"/>
      <c r="H310" s="36"/>
      <c r="Z310" s="36"/>
    </row>
    <row r="311" ht="15.75" customHeight="1">
      <c r="F311" s="36"/>
      <c r="H311" s="36"/>
      <c r="Z311" s="36"/>
    </row>
    <row r="312" ht="15.75" customHeight="1">
      <c r="F312" s="36"/>
      <c r="H312" s="36"/>
      <c r="Z312" s="36"/>
    </row>
    <row r="313" ht="15.75" customHeight="1">
      <c r="F313" s="36"/>
      <c r="H313" s="36"/>
      <c r="Z313" s="36"/>
    </row>
    <row r="314" ht="15.75" customHeight="1">
      <c r="F314" s="36"/>
      <c r="H314" s="36"/>
      <c r="Z314" s="36"/>
    </row>
    <row r="315" ht="15.75" customHeight="1">
      <c r="F315" s="36"/>
      <c r="H315" s="36"/>
      <c r="Z315" s="36"/>
    </row>
    <row r="316" ht="15.75" customHeight="1">
      <c r="F316" s="36"/>
      <c r="H316" s="36"/>
      <c r="Z316" s="36"/>
    </row>
    <row r="317" ht="15.75" customHeight="1">
      <c r="F317" s="36"/>
      <c r="H317" s="36"/>
      <c r="Z317" s="36"/>
    </row>
    <row r="318" ht="15.75" customHeight="1">
      <c r="F318" s="36"/>
      <c r="H318" s="36"/>
      <c r="Z318" s="36"/>
    </row>
    <row r="319" ht="15.75" customHeight="1">
      <c r="F319" s="36"/>
      <c r="H319" s="36"/>
      <c r="Z319" s="36"/>
    </row>
    <row r="320" ht="15.75" customHeight="1">
      <c r="F320" s="36"/>
      <c r="H320" s="36"/>
      <c r="Z320" s="36"/>
    </row>
    <row r="321" ht="15.75" customHeight="1">
      <c r="F321" s="36"/>
      <c r="H321" s="36"/>
      <c r="Z321" s="36"/>
    </row>
    <row r="322" ht="15.75" customHeight="1">
      <c r="F322" s="36"/>
      <c r="H322" s="36"/>
      <c r="Z322" s="36"/>
    </row>
    <row r="323" ht="15.75" customHeight="1">
      <c r="F323" s="36"/>
      <c r="H323" s="36"/>
      <c r="Z323" s="36"/>
    </row>
    <row r="324" ht="15.75" customHeight="1">
      <c r="F324" s="36"/>
      <c r="H324" s="36"/>
      <c r="Z324" s="36"/>
    </row>
    <row r="325" ht="15.75" customHeight="1">
      <c r="F325" s="36"/>
      <c r="H325" s="36"/>
      <c r="Z325" s="36"/>
    </row>
    <row r="326" ht="15.75" customHeight="1">
      <c r="F326" s="36"/>
      <c r="H326" s="36"/>
      <c r="Z326" s="36"/>
    </row>
    <row r="327" ht="15.75" customHeight="1">
      <c r="F327" s="36"/>
      <c r="H327" s="36"/>
      <c r="Z327" s="36"/>
    </row>
    <row r="328" ht="15.75" customHeight="1">
      <c r="F328" s="36"/>
      <c r="H328" s="36"/>
      <c r="Z328" s="36"/>
    </row>
    <row r="329" ht="15.75" customHeight="1">
      <c r="F329" s="36"/>
      <c r="H329" s="36"/>
      <c r="Z329" s="36"/>
    </row>
    <row r="330" ht="15.75" customHeight="1">
      <c r="F330" s="36"/>
      <c r="H330" s="36"/>
      <c r="Z330" s="36"/>
    </row>
    <row r="331" ht="15.75" customHeight="1">
      <c r="F331" s="36"/>
      <c r="H331" s="36"/>
      <c r="Z331" s="36"/>
    </row>
    <row r="332" ht="15.75" customHeight="1">
      <c r="F332" s="36"/>
      <c r="H332" s="36"/>
      <c r="Z332" s="36"/>
    </row>
    <row r="333" ht="15.75" customHeight="1">
      <c r="F333" s="36"/>
      <c r="H333" s="36"/>
      <c r="Z333" s="36"/>
    </row>
    <row r="334" ht="15.75" customHeight="1">
      <c r="F334" s="36"/>
      <c r="H334" s="36"/>
      <c r="Z334" s="36"/>
    </row>
    <row r="335" ht="15.75" customHeight="1">
      <c r="F335" s="36"/>
      <c r="H335" s="36"/>
      <c r="Z335" s="36"/>
    </row>
    <row r="336" ht="15.75" customHeight="1">
      <c r="F336" s="36"/>
      <c r="H336" s="36"/>
      <c r="Z336" s="36"/>
    </row>
    <row r="337" ht="15.75" customHeight="1">
      <c r="F337" s="36"/>
      <c r="H337" s="36"/>
      <c r="Z337" s="36"/>
    </row>
    <row r="338" ht="15.75" customHeight="1">
      <c r="F338" s="36"/>
      <c r="H338" s="36"/>
      <c r="Z338" s="36"/>
    </row>
    <row r="339" ht="15.75" customHeight="1">
      <c r="F339" s="36"/>
      <c r="H339" s="36"/>
      <c r="Z339" s="36"/>
    </row>
    <row r="340" ht="15.75" customHeight="1">
      <c r="F340" s="36"/>
      <c r="H340" s="36"/>
      <c r="Z340" s="36"/>
    </row>
    <row r="341" ht="15.75" customHeight="1">
      <c r="F341" s="36"/>
      <c r="H341" s="36"/>
      <c r="Z341" s="36"/>
    </row>
    <row r="342" ht="15.75" customHeight="1">
      <c r="F342" s="36"/>
      <c r="H342" s="36"/>
      <c r="Z342" s="36"/>
    </row>
    <row r="343" ht="15.75" customHeight="1">
      <c r="F343" s="36"/>
      <c r="H343" s="36"/>
      <c r="Z343" s="36"/>
    </row>
    <row r="344" ht="15.75" customHeight="1">
      <c r="F344" s="36"/>
      <c r="H344" s="36"/>
      <c r="Z344" s="36"/>
    </row>
    <row r="345" ht="15.75" customHeight="1">
      <c r="F345" s="36"/>
      <c r="H345" s="36"/>
      <c r="Z345" s="36"/>
    </row>
    <row r="346" ht="15.75" customHeight="1">
      <c r="F346" s="36"/>
      <c r="H346" s="36"/>
      <c r="Z346" s="36"/>
    </row>
    <row r="347" ht="15.75" customHeight="1">
      <c r="F347" s="36"/>
      <c r="H347" s="36"/>
      <c r="Z347" s="36"/>
    </row>
    <row r="348" ht="15.75" customHeight="1">
      <c r="F348" s="36"/>
      <c r="H348" s="36"/>
      <c r="Z348" s="36"/>
    </row>
    <row r="349" ht="15.75" customHeight="1">
      <c r="F349" s="36"/>
      <c r="H349" s="36"/>
      <c r="Z349" s="36"/>
    </row>
    <row r="350" ht="15.75" customHeight="1">
      <c r="F350" s="36"/>
      <c r="H350" s="36"/>
      <c r="Z350" s="36"/>
    </row>
    <row r="351" ht="15.75" customHeight="1">
      <c r="F351" s="36"/>
      <c r="H351" s="36"/>
      <c r="Z351" s="36"/>
    </row>
    <row r="352" ht="15.75" customHeight="1">
      <c r="F352" s="36"/>
      <c r="H352" s="36"/>
      <c r="Z352" s="36"/>
    </row>
    <row r="353" ht="15.75" customHeight="1">
      <c r="F353" s="36"/>
      <c r="H353" s="36"/>
      <c r="Z353" s="36"/>
    </row>
    <row r="354" ht="15.75" customHeight="1">
      <c r="F354" s="36"/>
      <c r="H354" s="36"/>
      <c r="Z354" s="36"/>
    </row>
    <row r="355" ht="15.75" customHeight="1">
      <c r="F355" s="36"/>
      <c r="H355" s="36"/>
      <c r="Z355" s="36"/>
    </row>
    <row r="356" ht="15.75" customHeight="1">
      <c r="F356" s="36"/>
      <c r="H356" s="36"/>
      <c r="Z356" s="36"/>
    </row>
    <row r="357" ht="15.75" customHeight="1">
      <c r="F357" s="36"/>
      <c r="H357" s="36"/>
      <c r="Z357" s="36"/>
    </row>
    <row r="358" ht="15.75" customHeight="1">
      <c r="F358" s="36"/>
      <c r="H358" s="36"/>
      <c r="Z358" s="36"/>
    </row>
    <row r="359" ht="15.75" customHeight="1">
      <c r="F359" s="36"/>
      <c r="H359" s="36"/>
      <c r="Z359" s="36"/>
    </row>
    <row r="360" ht="15.75" customHeight="1">
      <c r="F360" s="36"/>
      <c r="H360" s="36"/>
      <c r="Z360" s="36"/>
    </row>
    <row r="361" ht="15.75" customHeight="1">
      <c r="F361" s="36"/>
      <c r="H361" s="36"/>
      <c r="Z361" s="36"/>
    </row>
    <row r="362" ht="15.75" customHeight="1">
      <c r="F362" s="36"/>
      <c r="H362" s="36"/>
      <c r="Z362" s="36"/>
    </row>
    <row r="363" ht="15.75" customHeight="1">
      <c r="F363" s="36"/>
      <c r="H363" s="36"/>
      <c r="Z363" s="36"/>
    </row>
    <row r="364" ht="15.75" customHeight="1">
      <c r="F364" s="36"/>
      <c r="H364" s="36"/>
      <c r="Z364" s="36"/>
    </row>
    <row r="365" ht="15.75" customHeight="1">
      <c r="F365" s="36"/>
      <c r="H365" s="36"/>
      <c r="Z365" s="36"/>
    </row>
    <row r="366" ht="15.75" customHeight="1">
      <c r="F366" s="36"/>
      <c r="H366" s="36"/>
      <c r="Z366" s="36"/>
    </row>
    <row r="367" ht="15.75" customHeight="1">
      <c r="F367" s="36"/>
      <c r="H367" s="36"/>
      <c r="Z367" s="36"/>
    </row>
    <row r="368" ht="15.75" customHeight="1">
      <c r="F368" s="36"/>
      <c r="H368" s="36"/>
      <c r="Z368" s="36"/>
    </row>
    <row r="369" ht="15.75" customHeight="1">
      <c r="F369" s="36"/>
      <c r="H369" s="36"/>
      <c r="Z369" s="36"/>
    </row>
    <row r="370" ht="15.75" customHeight="1">
      <c r="F370" s="36"/>
      <c r="H370" s="36"/>
      <c r="Z370" s="36"/>
    </row>
    <row r="371" ht="15.75" customHeight="1">
      <c r="F371" s="36"/>
      <c r="H371" s="36"/>
      <c r="Z371" s="36"/>
    </row>
    <row r="372" ht="15.75" customHeight="1">
      <c r="F372" s="36"/>
      <c r="H372" s="36"/>
      <c r="Z372" s="36"/>
    </row>
    <row r="373" ht="15.75" customHeight="1">
      <c r="F373" s="36"/>
      <c r="H373" s="36"/>
      <c r="Z373" s="36"/>
    </row>
    <row r="374" ht="15.75" customHeight="1">
      <c r="F374" s="36"/>
      <c r="H374" s="36"/>
      <c r="Z374" s="36"/>
    </row>
    <row r="375" ht="15.75" customHeight="1">
      <c r="F375" s="36"/>
      <c r="H375" s="36"/>
      <c r="Z375" s="36"/>
    </row>
    <row r="376" ht="15.75" customHeight="1">
      <c r="F376" s="36"/>
      <c r="H376" s="36"/>
      <c r="Z376" s="36"/>
    </row>
    <row r="377" ht="15.75" customHeight="1">
      <c r="F377" s="36"/>
      <c r="H377" s="36"/>
      <c r="Z377" s="36"/>
    </row>
    <row r="378" ht="15.75" customHeight="1">
      <c r="F378" s="36"/>
      <c r="H378" s="36"/>
      <c r="Z378" s="36"/>
    </row>
    <row r="379" ht="15.75" customHeight="1">
      <c r="F379" s="36"/>
      <c r="H379" s="36"/>
      <c r="Z379" s="36"/>
    </row>
    <row r="380" ht="15.75" customHeight="1">
      <c r="F380" s="36"/>
      <c r="H380" s="36"/>
      <c r="Z380" s="36"/>
    </row>
    <row r="381" ht="15.75" customHeight="1">
      <c r="F381" s="36"/>
      <c r="H381" s="36"/>
      <c r="Z381" s="36"/>
    </row>
    <row r="382" ht="15.75" customHeight="1">
      <c r="F382" s="36"/>
      <c r="H382" s="36"/>
      <c r="Z382" s="36"/>
    </row>
    <row r="383" ht="15.75" customHeight="1">
      <c r="F383" s="36"/>
      <c r="H383" s="36"/>
      <c r="Z383" s="36"/>
    </row>
    <row r="384" ht="15.75" customHeight="1">
      <c r="F384" s="36"/>
      <c r="H384" s="36"/>
      <c r="Z384" s="36"/>
    </row>
    <row r="385" ht="15.75" customHeight="1">
      <c r="F385" s="36"/>
      <c r="H385" s="36"/>
      <c r="Z385" s="36"/>
    </row>
    <row r="386" ht="15.75" customHeight="1">
      <c r="F386" s="36"/>
      <c r="H386" s="36"/>
      <c r="Z386" s="36"/>
    </row>
    <row r="387" ht="15.75" customHeight="1">
      <c r="F387" s="36"/>
      <c r="H387" s="36"/>
      <c r="Z387" s="36"/>
    </row>
    <row r="388" ht="15.75" customHeight="1">
      <c r="F388" s="36"/>
      <c r="H388" s="36"/>
      <c r="Z388" s="36"/>
    </row>
    <row r="389" ht="15.75" customHeight="1">
      <c r="F389" s="36"/>
      <c r="H389" s="36"/>
      <c r="Z389" s="36"/>
    </row>
    <row r="390" ht="15.75" customHeight="1">
      <c r="F390" s="36"/>
      <c r="H390" s="36"/>
      <c r="Z390" s="36"/>
    </row>
    <row r="391" ht="15.75" customHeight="1">
      <c r="F391" s="36"/>
      <c r="H391" s="36"/>
      <c r="Z391" s="36"/>
    </row>
    <row r="392" ht="15.75" customHeight="1">
      <c r="F392" s="36"/>
      <c r="H392" s="36"/>
      <c r="Z392" s="36"/>
    </row>
    <row r="393" ht="15.75" customHeight="1">
      <c r="F393" s="36"/>
      <c r="H393" s="36"/>
      <c r="Z393" s="36"/>
    </row>
    <row r="394" ht="15.75" customHeight="1">
      <c r="F394" s="36"/>
      <c r="H394" s="36"/>
      <c r="Z394" s="36"/>
    </row>
    <row r="395" ht="15.75" customHeight="1">
      <c r="F395" s="36"/>
      <c r="H395" s="36"/>
      <c r="Z395" s="36"/>
    </row>
    <row r="396" ht="15.75" customHeight="1">
      <c r="F396" s="36"/>
      <c r="H396" s="36"/>
      <c r="Z396" s="36"/>
    </row>
    <row r="397" ht="15.75" customHeight="1">
      <c r="F397" s="36"/>
      <c r="H397" s="36"/>
      <c r="Z397" s="36"/>
    </row>
    <row r="398" ht="15.75" customHeight="1">
      <c r="F398" s="36"/>
      <c r="H398" s="36"/>
      <c r="Z398" s="36"/>
    </row>
    <row r="399" ht="15.75" customHeight="1">
      <c r="F399" s="36"/>
      <c r="H399" s="36"/>
      <c r="Z399" s="36"/>
    </row>
    <row r="400" ht="15.75" customHeight="1">
      <c r="F400" s="36"/>
      <c r="H400" s="36"/>
      <c r="Z400" s="36"/>
    </row>
    <row r="401" ht="15.75" customHeight="1">
      <c r="F401" s="36"/>
      <c r="H401" s="36"/>
      <c r="Z401" s="36"/>
    </row>
    <row r="402" ht="15.75" customHeight="1">
      <c r="F402" s="36"/>
      <c r="H402" s="36"/>
      <c r="Z402" s="36"/>
    </row>
    <row r="403" ht="15.75" customHeight="1">
      <c r="F403" s="36"/>
      <c r="H403" s="36"/>
      <c r="Z403" s="36"/>
    </row>
    <row r="404" ht="15.75" customHeight="1">
      <c r="F404" s="36"/>
      <c r="H404" s="36"/>
      <c r="Z404" s="36"/>
    </row>
    <row r="405" ht="15.75" customHeight="1">
      <c r="F405" s="36"/>
      <c r="H405" s="36"/>
      <c r="Z405" s="36"/>
    </row>
    <row r="406" ht="15.75" customHeight="1">
      <c r="F406" s="36"/>
      <c r="H406" s="36"/>
      <c r="Z406" s="36"/>
    </row>
    <row r="407" ht="15.75" customHeight="1">
      <c r="F407" s="36"/>
      <c r="H407" s="36"/>
      <c r="Z407" s="36"/>
    </row>
    <row r="408" ht="15.75" customHeight="1">
      <c r="F408" s="36"/>
      <c r="H408" s="36"/>
      <c r="Z408" s="36"/>
    </row>
    <row r="409" ht="15.75" customHeight="1">
      <c r="F409" s="36"/>
      <c r="H409" s="36"/>
      <c r="Z409" s="36"/>
    </row>
    <row r="410" ht="15.75" customHeight="1">
      <c r="F410" s="36"/>
      <c r="H410" s="36"/>
      <c r="Z410" s="36"/>
    </row>
    <row r="411" ht="15.75" customHeight="1">
      <c r="F411" s="36"/>
      <c r="H411" s="36"/>
      <c r="Z411" s="36"/>
    </row>
    <row r="412" ht="15.75" customHeight="1">
      <c r="F412" s="36"/>
      <c r="H412" s="36"/>
      <c r="Z412" s="36"/>
    </row>
    <row r="413" ht="15.75" customHeight="1">
      <c r="F413" s="36"/>
      <c r="H413" s="36"/>
      <c r="Z413" s="36"/>
    </row>
    <row r="414" ht="15.75" customHeight="1">
      <c r="F414" s="36"/>
      <c r="H414" s="36"/>
      <c r="Z414" s="36"/>
    </row>
    <row r="415" ht="15.75" customHeight="1">
      <c r="F415" s="36"/>
      <c r="H415" s="36"/>
      <c r="Z415" s="36"/>
    </row>
    <row r="416" ht="15.75" customHeight="1">
      <c r="F416" s="36"/>
      <c r="H416" s="36"/>
      <c r="Z416" s="36"/>
    </row>
    <row r="417" ht="15.75" customHeight="1">
      <c r="F417" s="36"/>
      <c r="H417" s="36"/>
      <c r="Z417" s="36"/>
    </row>
    <row r="418" ht="15.75" customHeight="1">
      <c r="F418" s="36"/>
      <c r="H418" s="36"/>
      <c r="Z418" s="36"/>
    </row>
    <row r="419" ht="15.75" customHeight="1">
      <c r="F419" s="36"/>
      <c r="H419" s="36"/>
      <c r="Z419" s="36"/>
    </row>
    <row r="420" ht="15.75" customHeight="1">
      <c r="F420" s="36"/>
      <c r="H420" s="36"/>
      <c r="Z420" s="36"/>
    </row>
    <row r="421" ht="15.75" customHeight="1">
      <c r="F421" s="36"/>
      <c r="H421" s="36"/>
      <c r="Z421" s="36"/>
    </row>
    <row r="422" ht="15.75" customHeight="1">
      <c r="F422" s="36"/>
      <c r="H422" s="36"/>
      <c r="Z422" s="36"/>
    </row>
    <row r="423" ht="15.75" customHeight="1">
      <c r="F423" s="36"/>
      <c r="H423" s="36"/>
      <c r="Z423" s="36"/>
    </row>
    <row r="424" ht="15.75" customHeight="1">
      <c r="F424" s="36"/>
      <c r="H424" s="36"/>
      <c r="Z424" s="36"/>
    </row>
    <row r="425" ht="15.75" customHeight="1">
      <c r="F425" s="36"/>
      <c r="H425" s="36"/>
      <c r="Z425" s="36"/>
    </row>
    <row r="426" ht="15.75" customHeight="1">
      <c r="F426" s="36"/>
      <c r="H426" s="36"/>
      <c r="Z426" s="36"/>
    </row>
    <row r="427" ht="15.75" customHeight="1">
      <c r="F427" s="36"/>
      <c r="H427" s="36"/>
      <c r="Z427" s="36"/>
    </row>
    <row r="428" ht="15.75" customHeight="1">
      <c r="F428" s="36"/>
      <c r="H428" s="36"/>
      <c r="Z428" s="36"/>
    </row>
    <row r="429" ht="15.75" customHeight="1">
      <c r="F429" s="36"/>
      <c r="H429" s="36"/>
      <c r="Z429" s="36"/>
    </row>
    <row r="430" ht="15.75" customHeight="1">
      <c r="F430" s="36"/>
      <c r="H430" s="36"/>
      <c r="Z430" s="36"/>
    </row>
    <row r="431" ht="15.75" customHeight="1">
      <c r="F431" s="36"/>
      <c r="H431" s="36"/>
      <c r="Z431" s="36"/>
    </row>
    <row r="432" ht="15.75" customHeight="1">
      <c r="F432" s="36"/>
      <c r="H432" s="36"/>
      <c r="Z432" s="36"/>
    </row>
    <row r="433" ht="15.75" customHeight="1">
      <c r="F433" s="36"/>
      <c r="H433" s="36"/>
      <c r="Z433" s="36"/>
    </row>
    <row r="434" ht="15.75" customHeight="1">
      <c r="F434" s="36"/>
      <c r="H434" s="36"/>
      <c r="Z434" s="36"/>
    </row>
    <row r="435" ht="15.75" customHeight="1">
      <c r="F435" s="36"/>
      <c r="H435" s="36"/>
      <c r="Z435" s="36"/>
    </row>
    <row r="436" ht="15.75" customHeight="1">
      <c r="F436" s="36"/>
      <c r="H436" s="36"/>
      <c r="Z436" s="36"/>
    </row>
    <row r="437" ht="15.75" customHeight="1">
      <c r="F437" s="36"/>
      <c r="H437" s="36"/>
      <c r="Z437" s="36"/>
    </row>
    <row r="438" ht="15.75" customHeight="1">
      <c r="F438" s="36"/>
      <c r="H438" s="36"/>
      <c r="Z438" s="36"/>
    </row>
    <row r="439" ht="15.75" customHeight="1">
      <c r="F439" s="36"/>
      <c r="H439" s="36"/>
      <c r="Z439" s="36"/>
    </row>
    <row r="440" ht="15.75" customHeight="1">
      <c r="F440" s="36"/>
      <c r="H440" s="36"/>
      <c r="Z440" s="36"/>
    </row>
    <row r="441" ht="15.75" customHeight="1">
      <c r="F441" s="36"/>
      <c r="H441" s="36"/>
      <c r="Z441" s="36"/>
    </row>
    <row r="442" ht="15.75" customHeight="1">
      <c r="F442" s="36"/>
      <c r="H442" s="36"/>
      <c r="Z442" s="36"/>
    </row>
    <row r="443" ht="15.75" customHeight="1">
      <c r="F443" s="36"/>
      <c r="H443" s="36"/>
      <c r="Z443" s="36"/>
    </row>
    <row r="444" ht="15.75" customHeight="1">
      <c r="F444" s="36"/>
      <c r="H444" s="36"/>
      <c r="Z444" s="36"/>
    </row>
    <row r="445" ht="15.75" customHeight="1">
      <c r="F445" s="36"/>
      <c r="H445" s="36"/>
      <c r="Z445" s="36"/>
    </row>
    <row r="446" ht="15.75" customHeight="1">
      <c r="F446" s="36"/>
      <c r="H446" s="36"/>
      <c r="Z446" s="36"/>
    </row>
    <row r="447" ht="15.75" customHeight="1">
      <c r="F447" s="36"/>
      <c r="H447" s="36"/>
      <c r="Z447" s="36"/>
    </row>
    <row r="448" ht="15.75" customHeight="1">
      <c r="F448" s="36"/>
      <c r="H448" s="36"/>
      <c r="Z448" s="36"/>
    </row>
    <row r="449" ht="15.75" customHeight="1">
      <c r="F449" s="36"/>
      <c r="H449" s="36"/>
      <c r="Z449" s="36"/>
    </row>
    <row r="450" ht="15.75" customHeight="1">
      <c r="F450" s="36"/>
      <c r="H450" s="36"/>
      <c r="Z450" s="36"/>
    </row>
    <row r="451" ht="15.75" customHeight="1">
      <c r="F451" s="36"/>
      <c r="H451" s="36"/>
      <c r="Z451" s="36"/>
    </row>
    <row r="452" ht="15.75" customHeight="1">
      <c r="F452" s="36"/>
      <c r="H452" s="36"/>
      <c r="Z452" s="36"/>
    </row>
    <row r="453" ht="15.75" customHeight="1">
      <c r="F453" s="36"/>
      <c r="H453" s="36"/>
      <c r="Z453" s="36"/>
    </row>
    <row r="454" ht="15.75" customHeight="1">
      <c r="F454" s="36"/>
      <c r="H454" s="36"/>
      <c r="Z454" s="36"/>
    </row>
    <row r="455" ht="15.75" customHeight="1">
      <c r="F455" s="36"/>
      <c r="H455" s="36"/>
      <c r="Z455" s="36"/>
    </row>
    <row r="456" ht="15.75" customHeight="1">
      <c r="F456" s="36"/>
      <c r="H456" s="36"/>
      <c r="Z456" s="36"/>
    </row>
    <row r="457" ht="15.75" customHeight="1">
      <c r="F457" s="36"/>
      <c r="H457" s="36"/>
      <c r="Z457" s="36"/>
    </row>
    <row r="458" ht="15.75" customHeight="1">
      <c r="F458" s="36"/>
      <c r="H458" s="36"/>
      <c r="Z458" s="36"/>
    </row>
    <row r="459" ht="15.75" customHeight="1">
      <c r="F459" s="36"/>
      <c r="H459" s="36"/>
      <c r="Z459" s="36"/>
    </row>
    <row r="460" ht="15.75" customHeight="1">
      <c r="F460" s="36"/>
      <c r="H460" s="36"/>
      <c r="Z460" s="36"/>
    </row>
    <row r="461" ht="15.75" customHeight="1">
      <c r="F461" s="36"/>
      <c r="H461" s="36"/>
      <c r="Z461" s="36"/>
    </row>
    <row r="462" ht="15.75" customHeight="1">
      <c r="F462" s="36"/>
      <c r="H462" s="36"/>
      <c r="Z462" s="36"/>
    </row>
    <row r="463" ht="15.75" customHeight="1">
      <c r="F463" s="36"/>
      <c r="H463" s="36"/>
      <c r="Z463" s="36"/>
    </row>
    <row r="464" ht="15.75" customHeight="1">
      <c r="F464" s="36"/>
      <c r="H464" s="36"/>
      <c r="Z464" s="36"/>
    </row>
    <row r="465" ht="15.75" customHeight="1">
      <c r="F465" s="36"/>
      <c r="H465" s="36"/>
      <c r="Z465" s="36"/>
    </row>
    <row r="466" ht="15.75" customHeight="1">
      <c r="F466" s="36"/>
      <c r="H466" s="36"/>
      <c r="Z466" s="36"/>
    </row>
    <row r="467" ht="15.75" customHeight="1">
      <c r="F467" s="36"/>
      <c r="H467" s="36"/>
      <c r="Z467" s="36"/>
    </row>
    <row r="468" ht="15.75" customHeight="1">
      <c r="F468" s="36"/>
      <c r="H468" s="36"/>
      <c r="Z468" s="36"/>
    </row>
    <row r="469" ht="15.75" customHeight="1">
      <c r="F469" s="36"/>
      <c r="H469" s="36"/>
      <c r="Z469" s="36"/>
    </row>
    <row r="470" ht="15.75" customHeight="1">
      <c r="F470" s="36"/>
      <c r="H470" s="36"/>
      <c r="Z470" s="36"/>
    </row>
    <row r="471" ht="15.75" customHeight="1">
      <c r="F471" s="36"/>
      <c r="H471" s="36"/>
      <c r="Z471" s="36"/>
    </row>
    <row r="472" ht="15.75" customHeight="1">
      <c r="F472" s="36"/>
      <c r="H472" s="36"/>
      <c r="Z472" s="36"/>
    </row>
    <row r="473" ht="15.75" customHeight="1">
      <c r="F473" s="36"/>
      <c r="H473" s="36"/>
      <c r="Z473" s="36"/>
    </row>
    <row r="474" ht="15.75" customHeight="1">
      <c r="F474" s="36"/>
      <c r="H474" s="36"/>
      <c r="Z474" s="36"/>
    </row>
    <row r="475" ht="15.75" customHeight="1">
      <c r="F475" s="36"/>
      <c r="H475" s="36"/>
      <c r="Z475" s="36"/>
    </row>
    <row r="476" ht="15.75" customHeight="1">
      <c r="F476" s="36"/>
      <c r="H476" s="36"/>
      <c r="Z476" s="36"/>
    </row>
    <row r="477" ht="15.75" customHeight="1">
      <c r="F477" s="36"/>
      <c r="H477" s="36"/>
      <c r="Z477" s="36"/>
    </row>
    <row r="478" ht="15.75" customHeight="1">
      <c r="F478" s="36"/>
      <c r="H478" s="36"/>
      <c r="Z478" s="36"/>
    </row>
    <row r="479" ht="15.75" customHeight="1">
      <c r="F479" s="36"/>
      <c r="H479" s="36"/>
      <c r="Z479" s="36"/>
    </row>
    <row r="480" ht="15.75" customHeight="1">
      <c r="F480" s="36"/>
      <c r="H480" s="36"/>
      <c r="Z480" s="36"/>
    </row>
    <row r="481" ht="15.75" customHeight="1">
      <c r="F481" s="36"/>
      <c r="H481" s="36"/>
      <c r="Z481" s="36"/>
    </row>
    <row r="482" ht="15.75" customHeight="1">
      <c r="F482" s="36"/>
      <c r="H482" s="36"/>
      <c r="Z482" s="36"/>
    </row>
    <row r="483" ht="15.75" customHeight="1">
      <c r="F483" s="36"/>
      <c r="H483" s="36"/>
      <c r="Z483" s="36"/>
    </row>
    <row r="484" ht="15.75" customHeight="1">
      <c r="F484" s="36"/>
      <c r="H484" s="36"/>
      <c r="Z484" s="36"/>
    </row>
    <row r="485" ht="15.75" customHeight="1">
      <c r="F485" s="36"/>
      <c r="H485" s="36"/>
      <c r="Z485" s="36"/>
    </row>
    <row r="486" ht="15.75" customHeight="1">
      <c r="F486" s="36"/>
      <c r="H486" s="36"/>
      <c r="Z486" s="36"/>
    </row>
    <row r="487" ht="15.75" customHeight="1">
      <c r="F487" s="36"/>
      <c r="H487" s="36"/>
      <c r="Z487" s="36"/>
    </row>
    <row r="488" ht="15.75" customHeight="1">
      <c r="F488" s="36"/>
      <c r="H488" s="36"/>
      <c r="Z488" s="36"/>
    </row>
    <row r="489" ht="15.75" customHeight="1">
      <c r="F489" s="36"/>
      <c r="H489" s="36"/>
      <c r="Z489" s="36"/>
    </row>
    <row r="490" ht="15.75" customHeight="1">
      <c r="F490" s="36"/>
      <c r="H490" s="36"/>
      <c r="Z490" s="36"/>
    </row>
    <row r="491" ht="15.75" customHeight="1">
      <c r="F491" s="36"/>
      <c r="H491" s="36"/>
      <c r="Z491" s="36"/>
    </row>
    <row r="492" ht="15.75" customHeight="1">
      <c r="F492" s="36"/>
      <c r="H492" s="36"/>
      <c r="Z492" s="36"/>
    </row>
    <row r="493" ht="15.75" customHeight="1">
      <c r="F493" s="36"/>
      <c r="H493" s="36"/>
      <c r="Z493" s="36"/>
    </row>
    <row r="494" ht="15.75" customHeight="1">
      <c r="F494" s="36"/>
      <c r="H494" s="36"/>
      <c r="Z494" s="36"/>
    </row>
    <row r="495" ht="15.75" customHeight="1">
      <c r="F495" s="36"/>
      <c r="H495" s="36"/>
      <c r="Z495" s="36"/>
    </row>
    <row r="496" ht="15.75" customHeight="1">
      <c r="F496" s="36"/>
      <c r="H496" s="36"/>
      <c r="Z496" s="36"/>
    </row>
    <row r="497" ht="15.75" customHeight="1">
      <c r="F497" s="36"/>
      <c r="H497" s="36"/>
      <c r="Z497" s="36"/>
    </row>
    <row r="498" ht="15.75" customHeight="1">
      <c r="F498" s="36"/>
      <c r="H498" s="36"/>
      <c r="Z498" s="36"/>
    </row>
    <row r="499" ht="15.75" customHeight="1">
      <c r="F499" s="36"/>
      <c r="H499" s="36"/>
      <c r="Z499" s="36"/>
    </row>
    <row r="500" ht="15.75" customHeight="1">
      <c r="F500" s="36"/>
      <c r="H500" s="36"/>
      <c r="Z500" s="36"/>
    </row>
    <row r="501" ht="15.75" customHeight="1">
      <c r="F501" s="36"/>
      <c r="H501" s="36"/>
      <c r="Z501" s="36"/>
    </row>
    <row r="502" ht="15.75" customHeight="1">
      <c r="F502" s="36"/>
      <c r="H502" s="36"/>
      <c r="Z502" s="36"/>
    </row>
    <row r="503" ht="15.75" customHeight="1">
      <c r="F503" s="36"/>
      <c r="H503" s="36"/>
      <c r="Z503" s="36"/>
    </row>
    <row r="504" ht="15.75" customHeight="1">
      <c r="F504" s="36"/>
      <c r="H504" s="36"/>
      <c r="Z504" s="36"/>
    </row>
    <row r="505" ht="15.75" customHeight="1">
      <c r="F505" s="36"/>
      <c r="H505" s="36"/>
      <c r="Z505" s="36"/>
    </row>
    <row r="506" ht="15.75" customHeight="1">
      <c r="F506" s="36"/>
      <c r="H506" s="36"/>
      <c r="Z506" s="36"/>
    </row>
    <row r="507" ht="15.75" customHeight="1">
      <c r="F507" s="36"/>
      <c r="H507" s="36"/>
      <c r="Z507" s="36"/>
    </row>
    <row r="508" ht="15.75" customHeight="1">
      <c r="F508" s="36"/>
      <c r="H508" s="36"/>
      <c r="Z508" s="36"/>
    </row>
    <row r="509" ht="15.75" customHeight="1">
      <c r="F509" s="36"/>
      <c r="H509" s="36"/>
      <c r="Z509" s="36"/>
    </row>
    <row r="510" ht="15.75" customHeight="1">
      <c r="F510" s="36"/>
      <c r="H510" s="36"/>
      <c r="Z510" s="36"/>
    </row>
    <row r="511" ht="15.75" customHeight="1">
      <c r="F511" s="36"/>
      <c r="H511" s="36"/>
      <c r="Z511" s="36"/>
    </row>
    <row r="512" ht="15.75" customHeight="1">
      <c r="F512" s="36"/>
      <c r="H512" s="36"/>
      <c r="Z512" s="36"/>
    </row>
    <row r="513" ht="15.75" customHeight="1">
      <c r="F513" s="36"/>
      <c r="H513" s="36"/>
      <c r="Z513" s="36"/>
    </row>
    <row r="514" ht="15.75" customHeight="1">
      <c r="F514" s="36"/>
      <c r="H514" s="36"/>
      <c r="Z514" s="36"/>
    </row>
    <row r="515" ht="15.75" customHeight="1">
      <c r="F515" s="36"/>
      <c r="H515" s="36"/>
      <c r="Z515" s="36"/>
    </row>
    <row r="516" ht="15.75" customHeight="1">
      <c r="F516" s="36"/>
      <c r="H516" s="36"/>
      <c r="Z516" s="36"/>
    </row>
    <row r="517" ht="15.75" customHeight="1">
      <c r="F517" s="36"/>
      <c r="H517" s="36"/>
      <c r="Z517" s="36"/>
    </row>
    <row r="518" ht="15.75" customHeight="1">
      <c r="F518" s="36"/>
      <c r="H518" s="36"/>
      <c r="Z518" s="36"/>
    </row>
    <row r="519" ht="15.75" customHeight="1">
      <c r="F519" s="36"/>
      <c r="H519" s="36"/>
      <c r="Z519" s="36"/>
    </row>
    <row r="520" ht="15.75" customHeight="1">
      <c r="F520" s="36"/>
      <c r="H520" s="36"/>
      <c r="Z520" s="36"/>
    </row>
    <row r="521" ht="15.75" customHeight="1">
      <c r="F521" s="36"/>
      <c r="H521" s="36"/>
      <c r="Z521" s="36"/>
    </row>
    <row r="522" ht="15.75" customHeight="1">
      <c r="F522" s="36"/>
      <c r="H522" s="36"/>
      <c r="Z522" s="36"/>
    </row>
    <row r="523" ht="15.75" customHeight="1">
      <c r="F523" s="36"/>
      <c r="H523" s="36"/>
      <c r="Z523" s="36"/>
    </row>
    <row r="524" ht="15.75" customHeight="1">
      <c r="F524" s="36"/>
      <c r="H524" s="36"/>
      <c r="Z524" s="36"/>
    </row>
    <row r="525" ht="15.75" customHeight="1">
      <c r="F525" s="36"/>
      <c r="H525" s="36"/>
      <c r="Z525" s="36"/>
    </row>
    <row r="526" ht="15.75" customHeight="1">
      <c r="F526" s="36"/>
      <c r="H526" s="36"/>
      <c r="Z526" s="36"/>
    </row>
    <row r="527" ht="15.75" customHeight="1">
      <c r="F527" s="36"/>
      <c r="H527" s="36"/>
      <c r="Z527" s="36"/>
    </row>
    <row r="528" ht="15.75" customHeight="1">
      <c r="F528" s="36"/>
      <c r="H528" s="36"/>
      <c r="Z528" s="36"/>
    </row>
    <row r="529" ht="15.75" customHeight="1">
      <c r="F529" s="36"/>
      <c r="H529" s="36"/>
      <c r="Z529" s="36"/>
    </row>
    <row r="530" ht="15.75" customHeight="1">
      <c r="F530" s="36"/>
      <c r="H530" s="36"/>
      <c r="Z530" s="36"/>
    </row>
    <row r="531" ht="15.75" customHeight="1">
      <c r="F531" s="36"/>
      <c r="H531" s="36"/>
      <c r="Z531" s="36"/>
    </row>
    <row r="532" ht="15.75" customHeight="1">
      <c r="F532" s="36"/>
      <c r="H532" s="36"/>
      <c r="Z532" s="36"/>
    </row>
    <row r="533" ht="15.75" customHeight="1">
      <c r="F533" s="36"/>
      <c r="H533" s="36"/>
      <c r="Z533" s="36"/>
    </row>
    <row r="534" ht="15.75" customHeight="1">
      <c r="F534" s="36"/>
      <c r="H534" s="36"/>
      <c r="Z534" s="36"/>
    </row>
    <row r="535" ht="15.75" customHeight="1">
      <c r="F535" s="36"/>
      <c r="H535" s="36"/>
      <c r="Z535" s="36"/>
    </row>
    <row r="536" ht="15.75" customHeight="1">
      <c r="F536" s="36"/>
      <c r="H536" s="36"/>
      <c r="Z536" s="36"/>
    </row>
    <row r="537" ht="15.75" customHeight="1">
      <c r="F537" s="36"/>
      <c r="H537" s="36"/>
      <c r="Z537" s="36"/>
    </row>
    <row r="538" ht="15.75" customHeight="1">
      <c r="F538" s="36"/>
      <c r="H538" s="36"/>
      <c r="Z538" s="36"/>
    </row>
    <row r="539" ht="15.75" customHeight="1">
      <c r="F539" s="36"/>
      <c r="H539" s="36"/>
      <c r="Z539" s="36"/>
    </row>
    <row r="540" ht="15.75" customHeight="1">
      <c r="F540" s="36"/>
      <c r="H540" s="36"/>
      <c r="Z540" s="36"/>
    </row>
    <row r="541" ht="15.75" customHeight="1">
      <c r="F541" s="36"/>
      <c r="H541" s="36"/>
      <c r="Z541" s="36"/>
    </row>
    <row r="542" ht="15.75" customHeight="1">
      <c r="F542" s="36"/>
      <c r="H542" s="36"/>
      <c r="Z542" s="36"/>
    </row>
    <row r="543" ht="15.75" customHeight="1">
      <c r="F543" s="36"/>
      <c r="H543" s="36"/>
      <c r="Z543" s="36"/>
    </row>
    <row r="544" ht="15.75" customHeight="1">
      <c r="F544" s="36"/>
      <c r="H544" s="36"/>
      <c r="Z544" s="36"/>
    </row>
    <row r="545" ht="15.75" customHeight="1">
      <c r="F545" s="36"/>
      <c r="H545" s="36"/>
      <c r="Z545" s="36"/>
    </row>
    <row r="546" ht="15.75" customHeight="1">
      <c r="F546" s="36"/>
      <c r="H546" s="36"/>
      <c r="Z546" s="36"/>
    </row>
    <row r="547" ht="15.75" customHeight="1">
      <c r="F547" s="36"/>
      <c r="H547" s="36"/>
      <c r="Z547" s="36"/>
    </row>
    <row r="548" ht="15.75" customHeight="1">
      <c r="F548" s="36"/>
      <c r="H548" s="36"/>
      <c r="Z548" s="36"/>
    </row>
    <row r="549" ht="15.75" customHeight="1">
      <c r="F549" s="36"/>
      <c r="H549" s="36"/>
      <c r="Z549" s="36"/>
    </row>
    <row r="550" ht="15.75" customHeight="1">
      <c r="F550" s="36"/>
      <c r="H550" s="36"/>
      <c r="Z550" s="36"/>
    </row>
    <row r="551" ht="15.75" customHeight="1">
      <c r="F551" s="36"/>
      <c r="H551" s="36"/>
      <c r="Z551" s="36"/>
    </row>
    <row r="552" ht="15.75" customHeight="1">
      <c r="F552" s="36"/>
      <c r="H552" s="36"/>
      <c r="Z552" s="36"/>
    </row>
    <row r="553" ht="15.75" customHeight="1">
      <c r="F553" s="36"/>
      <c r="H553" s="36"/>
      <c r="Z553" s="36"/>
    </row>
    <row r="554" ht="15.75" customHeight="1">
      <c r="F554" s="36"/>
      <c r="H554" s="36"/>
      <c r="Z554" s="36"/>
    </row>
    <row r="555" ht="15.75" customHeight="1">
      <c r="F555" s="36"/>
      <c r="H555" s="36"/>
      <c r="Z555" s="36"/>
    </row>
    <row r="556" ht="15.75" customHeight="1">
      <c r="F556" s="36"/>
      <c r="H556" s="36"/>
      <c r="Z556" s="36"/>
    </row>
    <row r="557" ht="15.75" customHeight="1">
      <c r="F557" s="36"/>
      <c r="H557" s="36"/>
      <c r="Z557" s="36"/>
    </row>
    <row r="558" ht="15.75" customHeight="1">
      <c r="F558" s="36"/>
      <c r="H558" s="36"/>
      <c r="Z558" s="36"/>
    </row>
    <row r="559" ht="15.75" customHeight="1">
      <c r="F559" s="36"/>
      <c r="H559" s="36"/>
      <c r="Z559" s="36"/>
    </row>
    <row r="560" ht="15.75" customHeight="1">
      <c r="F560" s="36"/>
      <c r="H560" s="36"/>
      <c r="Z560" s="36"/>
    </row>
    <row r="561" ht="15.75" customHeight="1">
      <c r="F561" s="36"/>
      <c r="H561" s="36"/>
      <c r="Z561" s="36"/>
    </row>
    <row r="562" ht="15.75" customHeight="1">
      <c r="F562" s="36"/>
      <c r="H562" s="36"/>
      <c r="Z562" s="36"/>
    </row>
    <row r="563" ht="15.75" customHeight="1">
      <c r="F563" s="36"/>
      <c r="H563" s="36"/>
      <c r="Z563" s="36"/>
    </row>
    <row r="564" ht="15.75" customHeight="1">
      <c r="F564" s="36"/>
      <c r="H564" s="36"/>
      <c r="Z564" s="36"/>
    </row>
    <row r="565" ht="15.75" customHeight="1">
      <c r="F565" s="36"/>
      <c r="H565" s="36"/>
      <c r="Z565" s="36"/>
    </row>
    <row r="566" ht="15.75" customHeight="1">
      <c r="F566" s="36"/>
      <c r="H566" s="36"/>
      <c r="Z566" s="36"/>
    </row>
    <row r="567" ht="15.75" customHeight="1">
      <c r="F567" s="36"/>
      <c r="H567" s="36"/>
      <c r="Z567" s="36"/>
    </row>
    <row r="568" ht="15.75" customHeight="1">
      <c r="F568" s="36"/>
      <c r="H568" s="36"/>
      <c r="Z568" s="36"/>
    </row>
    <row r="569" ht="15.75" customHeight="1">
      <c r="F569" s="36"/>
      <c r="H569" s="36"/>
      <c r="Z569" s="36"/>
    </row>
    <row r="570" ht="15.75" customHeight="1">
      <c r="F570" s="36"/>
      <c r="H570" s="36"/>
      <c r="Z570" s="36"/>
    </row>
    <row r="571" ht="15.75" customHeight="1">
      <c r="F571" s="36"/>
      <c r="H571" s="36"/>
      <c r="Z571" s="36"/>
    </row>
    <row r="572" ht="15.75" customHeight="1">
      <c r="F572" s="36"/>
      <c r="H572" s="36"/>
      <c r="Z572" s="36"/>
    </row>
    <row r="573" ht="15.75" customHeight="1">
      <c r="F573" s="36"/>
      <c r="H573" s="36"/>
      <c r="Z573" s="36"/>
    </row>
    <row r="574" ht="15.75" customHeight="1">
      <c r="F574" s="36"/>
      <c r="H574" s="36"/>
      <c r="Z574" s="36"/>
    </row>
    <row r="575" ht="15.75" customHeight="1">
      <c r="F575" s="36"/>
      <c r="H575" s="36"/>
      <c r="Z575" s="36"/>
    </row>
    <row r="576" ht="15.75" customHeight="1">
      <c r="F576" s="36"/>
      <c r="H576" s="36"/>
      <c r="Z576" s="36"/>
    </row>
    <row r="577" ht="15.75" customHeight="1">
      <c r="F577" s="36"/>
      <c r="H577" s="36"/>
      <c r="Z577" s="36"/>
    </row>
    <row r="578" ht="15.75" customHeight="1">
      <c r="F578" s="36"/>
      <c r="H578" s="36"/>
      <c r="Z578" s="36"/>
    </row>
    <row r="579" ht="15.75" customHeight="1">
      <c r="F579" s="36"/>
      <c r="H579" s="36"/>
      <c r="Z579" s="36"/>
    </row>
    <row r="580" ht="15.75" customHeight="1">
      <c r="F580" s="36"/>
      <c r="H580" s="36"/>
      <c r="Z580" s="36"/>
    </row>
    <row r="581" ht="15.75" customHeight="1">
      <c r="F581" s="36"/>
      <c r="H581" s="36"/>
      <c r="Z581" s="36"/>
    </row>
    <row r="582" ht="15.75" customHeight="1">
      <c r="F582" s="36"/>
      <c r="H582" s="36"/>
      <c r="Z582" s="36"/>
    </row>
    <row r="583" ht="15.75" customHeight="1">
      <c r="F583" s="36"/>
      <c r="H583" s="36"/>
      <c r="Z583" s="36"/>
    </row>
    <row r="584" ht="15.75" customHeight="1">
      <c r="F584" s="36"/>
      <c r="H584" s="36"/>
      <c r="Z584" s="36"/>
    </row>
    <row r="585" ht="15.75" customHeight="1">
      <c r="F585" s="36"/>
      <c r="H585" s="36"/>
      <c r="Z585" s="36"/>
    </row>
    <row r="586" ht="15.75" customHeight="1">
      <c r="F586" s="36"/>
      <c r="H586" s="36"/>
      <c r="Z586" s="36"/>
    </row>
    <row r="587" ht="15.75" customHeight="1">
      <c r="F587" s="36"/>
      <c r="H587" s="36"/>
      <c r="Z587" s="36"/>
    </row>
    <row r="588" ht="15.75" customHeight="1">
      <c r="F588" s="36"/>
      <c r="H588" s="36"/>
      <c r="Z588" s="36"/>
    </row>
    <row r="589" ht="15.75" customHeight="1">
      <c r="F589" s="36"/>
      <c r="H589" s="36"/>
      <c r="Z589" s="36"/>
    </row>
    <row r="590" ht="15.75" customHeight="1">
      <c r="F590" s="36"/>
      <c r="H590" s="36"/>
      <c r="Z590" s="36"/>
    </row>
    <row r="591" ht="15.75" customHeight="1">
      <c r="F591" s="36"/>
      <c r="H591" s="36"/>
      <c r="Z591" s="36"/>
    </row>
    <row r="592" ht="15.75" customHeight="1">
      <c r="F592" s="36"/>
      <c r="H592" s="36"/>
      <c r="Z592" s="36"/>
    </row>
    <row r="593" ht="15.75" customHeight="1">
      <c r="F593" s="36"/>
      <c r="H593" s="36"/>
      <c r="Z593" s="36"/>
    </row>
    <row r="594" ht="15.75" customHeight="1">
      <c r="F594" s="36"/>
      <c r="H594" s="36"/>
      <c r="Z594" s="36"/>
    </row>
    <row r="595" ht="15.75" customHeight="1">
      <c r="F595" s="36"/>
      <c r="H595" s="36"/>
      <c r="Z595" s="36"/>
    </row>
    <row r="596" ht="15.75" customHeight="1">
      <c r="F596" s="36"/>
      <c r="H596" s="36"/>
      <c r="Z596" s="36"/>
    </row>
    <row r="597" ht="15.75" customHeight="1">
      <c r="F597" s="36"/>
      <c r="H597" s="36"/>
      <c r="Z597" s="36"/>
    </row>
    <row r="598" ht="15.75" customHeight="1">
      <c r="F598" s="36"/>
      <c r="H598" s="36"/>
      <c r="Z598" s="36"/>
    </row>
    <row r="599" ht="15.75" customHeight="1">
      <c r="F599" s="36"/>
      <c r="H599" s="36"/>
      <c r="Z599" s="36"/>
    </row>
    <row r="600" ht="15.75" customHeight="1">
      <c r="F600" s="36"/>
      <c r="H600" s="36"/>
      <c r="Z600" s="36"/>
    </row>
    <row r="601" ht="15.75" customHeight="1">
      <c r="F601" s="36"/>
      <c r="H601" s="36"/>
      <c r="Z601" s="36"/>
    </row>
    <row r="602" ht="15.75" customHeight="1">
      <c r="F602" s="36"/>
      <c r="H602" s="36"/>
      <c r="Z602" s="36"/>
    </row>
    <row r="603" ht="15.75" customHeight="1">
      <c r="F603" s="36"/>
      <c r="H603" s="36"/>
      <c r="Z603" s="36"/>
    </row>
    <row r="604" ht="15.75" customHeight="1">
      <c r="F604" s="36"/>
      <c r="H604" s="36"/>
      <c r="Z604" s="36"/>
    </row>
    <row r="605" ht="15.75" customHeight="1">
      <c r="F605" s="36"/>
      <c r="H605" s="36"/>
      <c r="Z605" s="36"/>
    </row>
    <row r="606" ht="15.75" customHeight="1">
      <c r="F606" s="36"/>
      <c r="H606" s="36"/>
      <c r="Z606" s="36"/>
    </row>
    <row r="607" ht="15.75" customHeight="1">
      <c r="F607" s="36"/>
      <c r="H607" s="36"/>
      <c r="Z607" s="36"/>
    </row>
    <row r="608" ht="15.75" customHeight="1">
      <c r="F608" s="36"/>
      <c r="H608" s="36"/>
      <c r="Z608" s="36"/>
    </row>
    <row r="609" ht="15.75" customHeight="1">
      <c r="F609" s="36"/>
      <c r="H609" s="36"/>
      <c r="Z609" s="36"/>
    </row>
    <row r="610" ht="15.75" customHeight="1">
      <c r="F610" s="36"/>
      <c r="H610" s="36"/>
      <c r="Z610" s="36"/>
    </row>
    <row r="611" ht="15.75" customHeight="1">
      <c r="F611" s="36"/>
      <c r="H611" s="36"/>
      <c r="Z611" s="36"/>
    </row>
    <row r="612" ht="15.75" customHeight="1">
      <c r="F612" s="36"/>
      <c r="H612" s="36"/>
      <c r="Z612" s="36"/>
    </row>
    <row r="613" ht="15.75" customHeight="1">
      <c r="F613" s="36"/>
      <c r="H613" s="36"/>
      <c r="Z613" s="36"/>
    </row>
    <row r="614" ht="15.75" customHeight="1">
      <c r="F614" s="36"/>
      <c r="H614" s="36"/>
      <c r="Z614" s="36"/>
    </row>
    <row r="615" ht="15.75" customHeight="1">
      <c r="F615" s="36"/>
      <c r="H615" s="36"/>
      <c r="Z615" s="36"/>
    </row>
    <row r="616" ht="15.75" customHeight="1">
      <c r="F616" s="36"/>
      <c r="H616" s="36"/>
      <c r="Z616" s="36"/>
    </row>
    <row r="617" ht="15.75" customHeight="1">
      <c r="F617" s="36"/>
      <c r="H617" s="36"/>
      <c r="Z617" s="36"/>
    </row>
    <row r="618" ht="15.75" customHeight="1">
      <c r="F618" s="36"/>
      <c r="H618" s="36"/>
      <c r="Z618" s="36"/>
    </row>
    <row r="619" ht="15.75" customHeight="1">
      <c r="F619" s="36"/>
      <c r="H619" s="36"/>
      <c r="Z619" s="36"/>
    </row>
    <row r="620" ht="15.75" customHeight="1">
      <c r="F620" s="36"/>
      <c r="H620" s="36"/>
      <c r="Z620" s="36"/>
    </row>
    <row r="621" ht="15.75" customHeight="1">
      <c r="F621" s="36"/>
      <c r="H621" s="36"/>
      <c r="Z621" s="36"/>
    </row>
    <row r="622" ht="15.75" customHeight="1">
      <c r="F622" s="36"/>
      <c r="H622" s="36"/>
      <c r="Z622" s="36"/>
    </row>
    <row r="623" ht="15.75" customHeight="1">
      <c r="F623" s="36"/>
      <c r="H623" s="36"/>
      <c r="Z623" s="36"/>
    </row>
    <row r="624" ht="15.75" customHeight="1">
      <c r="F624" s="36"/>
      <c r="H624" s="36"/>
      <c r="Z624" s="36"/>
    </row>
    <row r="625" ht="15.75" customHeight="1">
      <c r="F625" s="36"/>
      <c r="H625" s="36"/>
      <c r="Z625" s="36"/>
    </row>
    <row r="626" ht="15.75" customHeight="1">
      <c r="F626" s="36"/>
      <c r="H626" s="36"/>
      <c r="Z626" s="36"/>
    </row>
    <row r="627" ht="15.75" customHeight="1">
      <c r="F627" s="36"/>
      <c r="H627" s="36"/>
      <c r="Z627" s="36"/>
    </row>
    <row r="628" ht="15.75" customHeight="1">
      <c r="F628" s="36"/>
      <c r="H628" s="36"/>
      <c r="Z628" s="36"/>
    </row>
    <row r="629" ht="15.75" customHeight="1">
      <c r="F629" s="36"/>
      <c r="H629" s="36"/>
      <c r="Z629" s="36"/>
    </row>
    <row r="630" ht="15.75" customHeight="1">
      <c r="F630" s="36"/>
      <c r="H630" s="36"/>
      <c r="Z630" s="36"/>
    </row>
    <row r="631" ht="15.75" customHeight="1">
      <c r="F631" s="36"/>
      <c r="H631" s="36"/>
      <c r="Z631" s="36"/>
    </row>
    <row r="632" ht="15.75" customHeight="1">
      <c r="F632" s="36"/>
      <c r="H632" s="36"/>
      <c r="Z632" s="36"/>
    </row>
    <row r="633" ht="15.75" customHeight="1">
      <c r="F633" s="36"/>
      <c r="H633" s="36"/>
      <c r="Z633" s="36"/>
    </row>
    <row r="634" ht="15.75" customHeight="1">
      <c r="F634" s="36"/>
      <c r="H634" s="36"/>
      <c r="Z634" s="36"/>
    </row>
    <row r="635" ht="15.75" customHeight="1">
      <c r="F635" s="36"/>
      <c r="H635" s="36"/>
      <c r="Z635" s="36"/>
    </row>
    <row r="636" ht="15.75" customHeight="1">
      <c r="F636" s="36"/>
      <c r="H636" s="36"/>
      <c r="Z636" s="36"/>
    </row>
    <row r="637" ht="15.75" customHeight="1">
      <c r="F637" s="36"/>
      <c r="H637" s="36"/>
      <c r="Z637" s="36"/>
    </row>
    <row r="638" ht="15.75" customHeight="1">
      <c r="F638" s="36"/>
      <c r="H638" s="36"/>
      <c r="Z638" s="36"/>
    </row>
    <row r="639" ht="15.75" customHeight="1">
      <c r="F639" s="36"/>
      <c r="H639" s="36"/>
      <c r="Z639" s="36"/>
    </row>
    <row r="640" ht="15.75" customHeight="1">
      <c r="F640" s="36"/>
      <c r="H640" s="36"/>
      <c r="Z640" s="36"/>
    </row>
    <row r="641" ht="15.75" customHeight="1">
      <c r="F641" s="36"/>
      <c r="H641" s="36"/>
      <c r="Z641" s="36"/>
    </row>
    <row r="642" ht="15.75" customHeight="1">
      <c r="F642" s="36"/>
      <c r="H642" s="36"/>
      <c r="Z642" s="36"/>
    </row>
    <row r="643" ht="15.75" customHeight="1">
      <c r="F643" s="36"/>
      <c r="H643" s="36"/>
      <c r="Z643" s="36"/>
    </row>
    <row r="644" ht="15.75" customHeight="1">
      <c r="F644" s="36"/>
      <c r="H644" s="36"/>
      <c r="Z644" s="36"/>
    </row>
    <row r="645" ht="15.75" customHeight="1">
      <c r="F645" s="36"/>
      <c r="H645" s="36"/>
      <c r="Z645" s="36"/>
    </row>
    <row r="646" ht="15.75" customHeight="1">
      <c r="F646" s="36"/>
      <c r="H646" s="36"/>
      <c r="Z646" s="36"/>
    </row>
    <row r="647" ht="15.75" customHeight="1">
      <c r="F647" s="36"/>
      <c r="H647" s="36"/>
      <c r="Z647" s="36"/>
    </row>
    <row r="648" ht="15.75" customHeight="1">
      <c r="F648" s="36"/>
      <c r="H648" s="36"/>
      <c r="Z648" s="36"/>
    </row>
    <row r="649" ht="15.75" customHeight="1">
      <c r="F649" s="36"/>
      <c r="H649" s="36"/>
      <c r="Z649" s="36"/>
    </row>
    <row r="650" ht="15.75" customHeight="1">
      <c r="F650" s="36"/>
      <c r="H650" s="36"/>
      <c r="Z650" s="36"/>
    </row>
    <row r="651" ht="15.75" customHeight="1">
      <c r="F651" s="36"/>
      <c r="H651" s="36"/>
      <c r="Z651" s="36"/>
    </row>
    <row r="652" ht="15.75" customHeight="1">
      <c r="F652" s="36"/>
      <c r="H652" s="36"/>
      <c r="Z652" s="36"/>
    </row>
    <row r="653" ht="15.75" customHeight="1">
      <c r="F653" s="36"/>
      <c r="H653" s="36"/>
      <c r="Z653" s="36"/>
    </row>
    <row r="654" ht="15.75" customHeight="1">
      <c r="F654" s="36"/>
      <c r="H654" s="36"/>
      <c r="Z654" s="36"/>
    </row>
    <row r="655" ht="15.75" customHeight="1">
      <c r="F655" s="36"/>
      <c r="H655" s="36"/>
      <c r="Z655" s="36"/>
    </row>
    <row r="656" ht="15.75" customHeight="1">
      <c r="F656" s="36"/>
      <c r="H656" s="36"/>
      <c r="Z656" s="36"/>
    </row>
    <row r="657" ht="15.75" customHeight="1">
      <c r="F657" s="36"/>
      <c r="H657" s="36"/>
      <c r="Z657" s="36"/>
    </row>
    <row r="658" ht="15.75" customHeight="1">
      <c r="F658" s="36"/>
      <c r="H658" s="36"/>
      <c r="Z658" s="36"/>
    </row>
    <row r="659" ht="15.75" customHeight="1">
      <c r="F659" s="36"/>
      <c r="H659" s="36"/>
      <c r="Z659" s="36"/>
    </row>
    <row r="660" ht="15.75" customHeight="1">
      <c r="F660" s="36"/>
      <c r="H660" s="36"/>
      <c r="Z660" s="36"/>
    </row>
    <row r="661" ht="15.75" customHeight="1">
      <c r="F661" s="36"/>
      <c r="H661" s="36"/>
      <c r="Z661" s="36"/>
    </row>
    <row r="662" ht="15.75" customHeight="1">
      <c r="F662" s="36"/>
      <c r="H662" s="36"/>
      <c r="Z662" s="36"/>
    </row>
    <row r="663" ht="15.75" customHeight="1">
      <c r="F663" s="36"/>
      <c r="H663" s="36"/>
      <c r="Z663" s="36"/>
    </row>
    <row r="664" ht="15.75" customHeight="1">
      <c r="F664" s="36"/>
      <c r="H664" s="36"/>
      <c r="Z664" s="36"/>
    </row>
    <row r="665" ht="15.75" customHeight="1">
      <c r="F665" s="36"/>
      <c r="H665" s="36"/>
      <c r="Z665" s="36"/>
    </row>
    <row r="666" ht="15.75" customHeight="1">
      <c r="F666" s="36"/>
      <c r="H666" s="36"/>
      <c r="Z666" s="36"/>
    </row>
    <row r="667" ht="15.75" customHeight="1">
      <c r="F667" s="36"/>
      <c r="H667" s="36"/>
      <c r="Z667" s="36"/>
    </row>
    <row r="668" ht="15.75" customHeight="1">
      <c r="F668" s="36"/>
      <c r="H668" s="36"/>
      <c r="Z668" s="36"/>
    </row>
    <row r="669" ht="15.75" customHeight="1">
      <c r="F669" s="36"/>
      <c r="H669" s="36"/>
      <c r="Z669" s="36"/>
    </row>
    <row r="670" ht="15.75" customHeight="1">
      <c r="F670" s="36"/>
      <c r="H670" s="36"/>
      <c r="Z670" s="36"/>
    </row>
    <row r="671" ht="15.75" customHeight="1">
      <c r="F671" s="36"/>
      <c r="H671" s="36"/>
      <c r="Z671" s="36"/>
    </row>
    <row r="672" ht="15.75" customHeight="1">
      <c r="F672" s="36"/>
      <c r="H672" s="36"/>
      <c r="Z672" s="36"/>
    </row>
    <row r="673" ht="15.75" customHeight="1">
      <c r="F673" s="36"/>
      <c r="H673" s="36"/>
      <c r="Z673" s="36"/>
    </row>
    <row r="674" ht="15.75" customHeight="1">
      <c r="F674" s="36"/>
      <c r="H674" s="36"/>
      <c r="Z674" s="36"/>
    </row>
    <row r="675" ht="15.75" customHeight="1">
      <c r="F675" s="36"/>
      <c r="H675" s="36"/>
      <c r="Z675" s="36"/>
    </row>
    <row r="676" ht="15.75" customHeight="1">
      <c r="F676" s="36"/>
      <c r="H676" s="36"/>
      <c r="Z676" s="36"/>
    </row>
    <row r="677" ht="15.75" customHeight="1">
      <c r="F677" s="36"/>
      <c r="H677" s="36"/>
      <c r="Z677" s="36"/>
    </row>
    <row r="678" ht="15.75" customHeight="1">
      <c r="F678" s="36"/>
      <c r="H678" s="36"/>
      <c r="Z678" s="36"/>
    </row>
    <row r="679" ht="15.75" customHeight="1">
      <c r="F679" s="36"/>
      <c r="H679" s="36"/>
      <c r="Z679" s="36"/>
    </row>
    <row r="680" ht="15.75" customHeight="1">
      <c r="F680" s="36"/>
      <c r="H680" s="36"/>
      <c r="Z680" s="36"/>
    </row>
    <row r="681" ht="15.75" customHeight="1">
      <c r="F681" s="36"/>
      <c r="H681" s="36"/>
      <c r="Z681" s="36"/>
    </row>
    <row r="682" ht="15.75" customHeight="1">
      <c r="F682" s="36"/>
      <c r="H682" s="36"/>
      <c r="Z682" s="36"/>
    </row>
    <row r="683" ht="15.75" customHeight="1">
      <c r="F683" s="36"/>
      <c r="H683" s="36"/>
      <c r="Z683" s="36"/>
    </row>
    <row r="684" ht="15.75" customHeight="1">
      <c r="F684" s="36"/>
      <c r="H684" s="36"/>
      <c r="Z684" s="36"/>
    </row>
    <row r="685" ht="15.75" customHeight="1">
      <c r="F685" s="36"/>
      <c r="H685" s="36"/>
      <c r="Z685" s="36"/>
    </row>
    <row r="686" ht="15.75" customHeight="1">
      <c r="F686" s="36"/>
      <c r="H686" s="36"/>
      <c r="Z686" s="36"/>
    </row>
    <row r="687" ht="15.75" customHeight="1">
      <c r="F687" s="36"/>
      <c r="H687" s="36"/>
      <c r="Z687" s="36"/>
    </row>
    <row r="688" ht="15.75" customHeight="1">
      <c r="F688" s="36"/>
      <c r="H688" s="36"/>
      <c r="Z688" s="36"/>
    </row>
    <row r="689" ht="15.75" customHeight="1">
      <c r="F689" s="36"/>
      <c r="H689" s="36"/>
      <c r="Z689" s="36"/>
    </row>
    <row r="690" ht="15.75" customHeight="1">
      <c r="F690" s="36"/>
      <c r="H690" s="36"/>
      <c r="Z690" s="36"/>
    </row>
    <row r="691" ht="15.75" customHeight="1">
      <c r="F691" s="36"/>
      <c r="H691" s="36"/>
      <c r="Z691" s="36"/>
    </row>
    <row r="692" ht="15.75" customHeight="1">
      <c r="F692" s="36"/>
      <c r="H692" s="36"/>
      <c r="Z692" s="36"/>
    </row>
    <row r="693" ht="15.75" customHeight="1">
      <c r="F693" s="36"/>
      <c r="H693" s="36"/>
      <c r="Z693" s="36"/>
    </row>
    <row r="694" ht="15.75" customHeight="1">
      <c r="F694" s="36"/>
      <c r="H694" s="36"/>
      <c r="Z694" s="36"/>
    </row>
    <row r="695" ht="15.75" customHeight="1">
      <c r="F695" s="36"/>
      <c r="H695" s="36"/>
      <c r="Z695" s="36"/>
    </row>
    <row r="696" ht="15.75" customHeight="1">
      <c r="F696" s="36"/>
      <c r="H696" s="36"/>
      <c r="Z696" s="36"/>
    </row>
    <row r="697" ht="15.75" customHeight="1">
      <c r="F697" s="36"/>
      <c r="H697" s="36"/>
      <c r="Z697" s="36"/>
    </row>
    <row r="698" ht="15.75" customHeight="1">
      <c r="F698" s="36"/>
      <c r="H698" s="36"/>
      <c r="Z698" s="36"/>
    </row>
    <row r="699" ht="15.75" customHeight="1">
      <c r="F699" s="36"/>
      <c r="H699" s="36"/>
      <c r="Z699" s="36"/>
    </row>
    <row r="700" ht="15.75" customHeight="1">
      <c r="F700" s="36"/>
      <c r="H700" s="36"/>
      <c r="Z700" s="36"/>
    </row>
    <row r="701" ht="15.75" customHeight="1">
      <c r="F701" s="36"/>
      <c r="H701" s="36"/>
      <c r="Z701" s="36"/>
    </row>
    <row r="702" ht="15.75" customHeight="1">
      <c r="F702" s="36"/>
      <c r="H702" s="36"/>
      <c r="Z702" s="36"/>
    </row>
    <row r="703" ht="15.75" customHeight="1">
      <c r="F703" s="36"/>
      <c r="H703" s="36"/>
      <c r="Z703" s="36"/>
    </row>
    <row r="704" ht="15.75" customHeight="1">
      <c r="F704" s="36"/>
      <c r="H704" s="36"/>
      <c r="Z704" s="36"/>
    </row>
    <row r="705" ht="15.75" customHeight="1">
      <c r="F705" s="36"/>
      <c r="H705" s="36"/>
      <c r="Z705" s="36"/>
    </row>
    <row r="706" ht="15.75" customHeight="1">
      <c r="F706" s="36"/>
      <c r="H706" s="36"/>
      <c r="Z706" s="36"/>
    </row>
    <row r="707" ht="15.75" customHeight="1">
      <c r="F707" s="36"/>
      <c r="H707" s="36"/>
      <c r="Z707" s="36"/>
    </row>
    <row r="708" ht="15.75" customHeight="1">
      <c r="F708" s="36"/>
      <c r="H708" s="36"/>
      <c r="Z708" s="36"/>
    </row>
    <row r="709" ht="15.75" customHeight="1">
      <c r="F709" s="36"/>
      <c r="H709" s="36"/>
      <c r="Z709" s="36"/>
    </row>
    <row r="710" ht="15.75" customHeight="1">
      <c r="F710" s="36"/>
      <c r="H710" s="36"/>
      <c r="Z710" s="36"/>
    </row>
    <row r="711" ht="15.75" customHeight="1">
      <c r="F711" s="36"/>
      <c r="H711" s="36"/>
      <c r="Z711" s="36"/>
    </row>
    <row r="712" ht="15.75" customHeight="1">
      <c r="F712" s="36"/>
      <c r="H712" s="36"/>
      <c r="Z712" s="36"/>
    </row>
    <row r="713" ht="15.75" customHeight="1">
      <c r="F713" s="36"/>
      <c r="H713" s="36"/>
      <c r="Z713" s="36"/>
    </row>
    <row r="714" ht="15.75" customHeight="1">
      <c r="F714" s="36"/>
      <c r="H714" s="36"/>
      <c r="Z714" s="36"/>
    </row>
    <row r="715" ht="15.75" customHeight="1">
      <c r="F715" s="36"/>
      <c r="H715" s="36"/>
      <c r="Z715" s="36"/>
    </row>
    <row r="716" ht="15.75" customHeight="1">
      <c r="F716" s="36"/>
      <c r="H716" s="36"/>
      <c r="Z716" s="36"/>
    </row>
    <row r="717" ht="15.75" customHeight="1">
      <c r="F717" s="36"/>
      <c r="H717" s="36"/>
      <c r="Z717" s="36"/>
    </row>
    <row r="718" ht="15.75" customHeight="1">
      <c r="F718" s="36"/>
      <c r="H718" s="36"/>
      <c r="Z718" s="36"/>
    </row>
    <row r="719" ht="15.75" customHeight="1">
      <c r="F719" s="36"/>
      <c r="H719" s="36"/>
      <c r="Z719" s="36"/>
    </row>
    <row r="720" ht="15.75" customHeight="1">
      <c r="F720" s="36"/>
      <c r="H720" s="36"/>
      <c r="Z720" s="36"/>
    </row>
    <row r="721" ht="15.75" customHeight="1">
      <c r="F721" s="36"/>
      <c r="H721" s="36"/>
      <c r="Z721" s="36"/>
    </row>
    <row r="722" ht="15.75" customHeight="1">
      <c r="F722" s="36"/>
      <c r="H722" s="36"/>
      <c r="Z722" s="36"/>
    </row>
    <row r="723" ht="15.75" customHeight="1">
      <c r="F723" s="36"/>
      <c r="H723" s="36"/>
      <c r="Z723" s="36"/>
    </row>
    <row r="724" ht="15.75" customHeight="1">
      <c r="F724" s="36"/>
      <c r="H724" s="36"/>
      <c r="Z724" s="36"/>
    </row>
    <row r="725" ht="15.75" customHeight="1">
      <c r="F725" s="36"/>
      <c r="H725" s="36"/>
      <c r="Z725" s="36"/>
    </row>
    <row r="726" ht="15.75" customHeight="1">
      <c r="F726" s="36"/>
      <c r="H726" s="36"/>
      <c r="Z726" s="36"/>
    </row>
    <row r="727" ht="15.75" customHeight="1">
      <c r="F727" s="36"/>
      <c r="H727" s="36"/>
      <c r="Z727" s="36"/>
    </row>
    <row r="728" ht="15.75" customHeight="1">
      <c r="F728" s="36"/>
      <c r="H728" s="36"/>
      <c r="Z728" s="36"/>
    </row>
    <row r="729" ht="15.75" customHeight="1">
      <c r="F729" s="36"/>
      <c r="H729" s="36"/>
      <c r="Z729" s="36"/>
    </row>
    <row r="730" ht="15.75" customHeight="1">
      <c r="F730" s="36"/>
      <c r="H730" s="36"/>
      <c r="Z730" s="36"/>
    </row>
    <row r="731" ht="15.75" customHeight="1">
      <c r="F731" s="36"/>
      <c r="H731" s="36"/>
      <c r="Z731" s="36"/>
    </row>
    <row r="732" ht="15.75" customHeight="1">
      <c r="F732" s="36"/>
      <c r="H732" s="36"/>
      <c r="Z732" s="36"/>
    </row>
    <row r="733" ht="15.75" customHeight="1">
      <c r="F733" s="36"/>
      <c r="H733" s="36"/>
      <c r="Z733" s="36"/>
    </row>
    <row r="734" ht="15.75" customHeight="1">
      <c r="F734" s="36"/>
      <c r="H734" s="36"/>
      <c r="Z734" s="36"/>
    </row>
    <row r="735" ht="15.75" customHeight="1">
      <c r="F735" s="36"/>
      <c r="H735" s="36"/>
      <c r="Z735" s="36"/>
    </row>
    <row r="736" ht="15.75" customHeight="1">
      <c r="F736" s="36"/>
      <c r="H736" s="36"/>
      <c r="Z736" s="36"/>
    </row>
    <row r="737" ht="15.75" customHeight="1">
      <c r="F737" s="36"/>
      <c r="H737" s="36"/>
      <c r="Z737" s="36"/>
    </row>
    <row r="738" ht="15.75" customHeight="1">
      <c r="F738" s="36"/>
      <c r="H738" s="36"/>
      <c r="Z738" s="36"/>
    </row>
    <row r="739" ht="15.75" customHeight="1">
      <c r="F739" s="36"/>
      <c r="H739" s="36"/>
      <c r="Z739" s="36"/>
    </row>
    <row r="740" ht="15.75" customHeight="1">
      <c r="F740" s="36"/>
      <c r="H740" s="36"/>
      <c r="Z740" s="36"/>
    </row>
    <row r="741" ht="15.75" customHeight="1">
      <c r="F741" s="36"/>
      <c r="H741" s="36"/>
      <c r="Z741" s="36"/>
    </row>
    <row r="742" ht="15.75" customHeight="1">
      <c r="F742" s="36"/>
      <c r="H742" s="36"/>
      <c r="Z742" s="36"/>
    </row>
    <row r="743" ht="15.75" customHeight="1">
      <c r="F743" s="36"/>
      <c r="H743" s="36"/>
      <c r="Z743" s="36"/>
    </row>
    <row r="744" ht="15.75" customHeight="1">
      <c r="F744" s="36"/>
      <c r="H744" s="36"/>
      <c r="Z744" s="36"/>
    </row>
    <row r="745" ht="15.75" customHeight="1">
      <c r="F745" s="36"/>
      <c r="H745" s="36"/>
      <c r="Z745" s="36"/>
    </row>
    <row r="746" ht="15.75" customHeight="1">
      <c r="F746" s="36"/>
      <c r="H746" s="36"/>
      <c r="Z746" s="36"/>
    </row>
    <row r="747" ht="15.75" customHeight="1">
      <c r="F747" s="36"/>
      <c r="H747" s="36"/>
      <c r="Z747" s="36"/>
    </row>
    <row r="748" ht="15.75" customHeight="1">
      <c r="F748" s="36"/>
      <c r="H748" s="36"/>
      <c r="Z748" s="36"/>
    </row>
    <row r="749" ht="15.75" customHeight="1">
      <c r="F749" s="36"/>
      <c r="H749" s="36"/>
      <c r="Z749" s="36"/>
    </row>
    <row r="750" ht="15.75" customHeight="1">
      <c r="F750" s="36"/>
      <c r="H750" s="36"/>
      <c r="Z750" s="36"/>
    </row>
    <row r="751" ht="15.75" customHeight="1">
      <c r="F751" s="36"/>
      <c r="H751" s="36"/>
      <c r="Z751" s="36"/>
    </row>
    <row r="752" ht="15.75" customHeight="1">
      <c r="F752" s="36"/>
      <c r="H752" s="36"/>
      <c r="Z752" s="36"/>
    </row>
    <row r="753" ht="15.75" customHeight="1">
      <c r="F753" s="36"/>
      <c r="H753" s="36"/>
      <c r="Z753" s="36"/>
    </row>
    <row r="754" ht="15.75" customHeight="1">
      <c r="F754" s="36"/>
      <c r="H754" s="36"/>
      <c r="Z754" s="36"/>
    </row>
    <row r="755" ht="15.75" customHeight="1">
      <c r="F755" s="36"/>
      <c r="H755" s="36"/>
      <c r="Z755" s="36"/>
    </row>
    <row r="756" ht="15.75" customHeight="1">
      <c r="F756" s="36"/>
      <c r="H756" s="36"/>
      <c r="Z756" s="36"/>
    </row>
    <row r="757" ht="15.75" customHeight="1">
      <c r="F757" s="36"/>
      <c r="H757" s="36"/>
      <c r="Z757" s="36"/>
    </row>
    <row r="758" ht="15.75" customHeight="1">
      <c r="F758" s="36"/>
      <c r="H758" s="36"/>
      <c r="Z758" s="36"/>
    </row>
    <row r="759" ht="15.75" customHeight="1">
      <c r="F759" s="36"/>
      <c r="H759" s="36"/>
      <c r="Z759" s="36"/>
    </row>
    <row r="760" ht="15.75" customHeight="1">
      <c r="F760" s="36"/>
      <c r="H760" s="36"/>
      <c r="Z760" s="36"/>
    </row>
    <row r="761" ht="15.75" customHeight="1">
      <c r="F761" s="36"/>
      <c r="H761" s="36"/>
      <c r="Z761" s="36"/>
    </row>
    <row r="762" ht="15.75" customHeight="1">
      <c r="F762" s="36"/>
      <c r="H762" s="36"/>
      <c r="Z762" s="36"/>
    </row>
    <row r="763" ht="15.75" customHeight="1">
      <c r="F763" s="36"/>
      <c r="H763" s="36"/>
      <c r="Z763" s="36"/>
    </row>
    <row r="764" ht="15.75" customHeight="1">
      <c r="F764" s="36"/>
      <c r="H764" s="36"/>
      <c r="Z764" s="36"/>
    </row>
    <row r="765" ht="15.75" customHeight="1">
      <c r="F765" s="36"/>
      <c r="H765" s="36"/>
      <c r="Z765" s="36"/>
    </row>
    <row r="766" ht="15.75" customHeight="1">
      <c r="F766" s="36"/>
      <c r="H766" s="36"/>
      <c r="Z766" s="36"/>
    </row>
    <row r="767" ht="15.75" customHeight="1">
      <c r="F767" s="36"/>
      <c r="H767" s="36"/>
      <c r="Z767" s="36"/>
    </row>
    <row r="768" ht="15.75" customHeight="1">
      <c r="F768" s="36"/>
      <c r="H768" s="36"/>
      <c r="Z768" s="36"/>
    </row>
    <row r="769" ht="15.75" customHeight="1">
      <c r="F769" s="36"/>
      <c r="H769" s="36"/>
      <c r="Z769" s="36"/>
    </row>
    <row r="770" ht="15.75" customHeight="1">
      <c r="F770" s="36"/>
      <c r="H770" s="36"/>
      <c r="Z770" s="36"/>
    </row>
    <row r="771" ht="15.75" customHeight="1">
      <c r="F771" s="36"/>
      <c r="H771" s="36"/>
      <c r="Z771" s="36"/>
    </row>
    <row r="772" ht="15.75" customHeight="1">
      <c r="F772" s="36"/>
      <c r="H772" s="36"/>
      <c r="Z772" s="36"/>
    </row>
    <row r="773" ht="15.75" customHeight="1">
      <c r="F773" s="36"/>
      <c r="H773" s="36"/>
      <c r="Z773" s="36"/>
    </row>
    <row r="774" ht="15.75" customHeight="1">
      <c r="F774" s="36"/>
      <c r="H774" s="36"/>
      <c r="Z774" s="36"/>
    </row>
    <row r="775" ht="15.75" customHeight="1">
      <c r="F775" s="36"/>
      <c r="H775" s="36"/>
      <c r="Z775" s="36"/>
    </row>
    <row r="776" ht="15.75" customHeight="1">
      <c r="F776" s="36"/>
      <c r="H776" s="36"/>
      <c r="Z776" s="36"/>
    </row>
    <row r="777" ht="15.75" customHeight="1">
      <c r="F777" s="36"/>
      <c r="H777" s="36"/>
      <c r="Z777" s="36"/>
    </row>
    <row r="778" ht="15.75" customHeight="1">
      <c r="F778" s="36"/>
      <c r="H778" s="36"/>
      <c r="Z778" s="36"/>
    </row>
    <row r="779" ht="15.75" customHeight="1">
      <c r="F779" s="36"/>
      <c r="H779" s="36"/>
      <c r="Z779" s="36"/>
    </row>
    <row r="780" ht="15.75" customHeight="1">
      <c r="F780" s="36"/>
      <c r="H780" s="36"/>
      <c r="Z780" s="36"/>
    </row>
    <row r="781" ht="15.75" customHeight="1">
      <c r="F781" s="36"/>
      <c r="H781" s="36"/>
      <c r="Z781" s="36"/>
    </row>
    <row r="782" ht="15.75" customHeight="1">
      <c r="F782" s="36"/>
      <c r="H782" s="36"/>
      <c r="Z782" s="36"/>
    </row>
    <row r="783" ht="15.75" customHeight="1">
      <c r="F783" s="36"/>
      <c r="H783" s="36"/>
      <c r="Z783" s="36"/>
    </row>
    <row r="784" ht="15.75" customHeight="1">
      <c r="F784" s="36"/>
      <c r="H784" s="36"/>
      <c r="Z784" s="36"/>
    </row>
    <row r="785" ht="15.75" customHeight="1">
      <c r="F785" s="36"/>
      <c r="H785" s="36"/>
      <c r="Z785" s="36"/>
    </row>
    <row r="786" ht="15.75" customHeight="1">
      <c r="F786" s="36"/>
      <c r="H786" s="36"/>
      <c r="Z786" s="36"/>
    </row>
    <row r="787" ht="15.75" customHeight="1">
      <c r="F787" s="36"/>
      <c r="H787" s="36"/>
      <c r="Z787" s="36"/>
    </row>
    <row r="788" ht="15.75" customHeight="1">
      <c r="F788" s="36"/>
      <c r="H788" s="36"/>
      <c r="Z788" s="36"/>
    </row>
    <row r="789" ht="15.75" customHeight="1">
      <c r="F789" s="36"/>
      <c r="H789" s="36"/>
      <c r="Z789" s="36"/>
    </row>
    <row r="790" ht="15.75" customHeight="1">
      <c r="F790" s="36"/>
      <c r="H790" s="36"/>
      <c r="Z790" s="36"/>
    </row>
    <row r="791" ht="15.75" customHeight="1">
      <c r="F791" s="36"/>
      <c r="H791" s="36"/>
      <c r="Z791" s="36"/>
    </row>
    <row r="792" ht="15.75" customHeight="1">
      <c r="F792" s="36"/>
      <c r="H792" s="36"/>
      <c r="Z792" s="36"/>
    </row>
    <row r="793" ht="15.75" customHeight="1">
      <c r="F793" s="36"/>
      <c r="H793" s="36"/>
      <c r="Z793" s="36"/>
    </row>
    <row r="794" ht="15.75" customHeight="1">
      <c r="F794" s="36"/>
      <c r="H794" s="36"/>
      <c r="Z794" s="36"/>
    </row>
    <row r="795" ht="15.75" customHeight="1">
      <c r="F795" s="36"/>
      <c r="H795" s="36"/>
      <c r="Z795" s="36"/>
    </row>
    <row r="796" ht="15.75" customHeight="1">
      <c r="F796" s="36"/>
      <c r="H796" s="36"/>
      <c r="Z796" s="36"/>
    </row>
    <row r="797" ht="15.75" customHeight="1">
      <c r="F797" s="36"/>
      <c r="H797" s="36"/>
      <c r="Z797" s="36"/>
    </row>
    <row r="798" ht="15.75" customHeight="1">
      <c r="F798" s="36"/>
      <c r="H798" s="36"/>
      <c r="Z798" s="36"/>
    </row>
    <row r="799" ht="15.75" customHeight="1">
      <c r="F799" s="36"/>
      <c r="H799" s="36"/>
      <c r="Z799" s="36"/>
    </row>
    <row r="800" ht="15.75" customHeight="1">
      <c r="F800" s="36"/>
      <c r="H800" s="36"/>
      <c r="Z800" s="36"/>
    </row>
    <row r="801" ht="15.75" customHeight="1">
      <c r="F801" s="36"/>
      <c r="H801" s="36"/>
      <c r="Z801" s="36"/>
    </row>
    <row r="802" ht="15.75" customHeight="1">
      <c r="F802" s="36"/>
      <c r="H802" s="36"/>
      <c r="Z802" s="36"/>
    </row>
    <row r="803" ht="15.75" customHeight="1">
      <c r="F803" s="36"/>
      <c r="H803" s="36"/>
      <c r="Z803" s="36"/>
    </row>
    <row r="804" ht="15.75" customHeight="1">
      <c r="F804" s="36"/>
      <c r="H804" s="36"/>
      <c r="Z804" s="36"/>
    </row>
    <row r="805" ht="15.75" customHeight="1">
      <c r="F805" s="36"/>
      <c r="H805" s="36"/>
      <c r="Z805" s="36"/>
    </row>
    <row r="806" ht="15.75" customHeight="1">
      <c r="F806" s="36"/>
      <c r="H806" s="36"/>
      <c r="Z806" s="36"/>
    </row>
    <row r="807" ht="15.75" customHeight="1">
      <c r="F807" s="36"/>
      <c r="H807" s="36"/>
      <c r="Z807" s="36"/>
    </row>
    <row r="808" ht="15.75" customHeight="1">
      <c r="F808" s="36"/>
      <c r="H808" s="36"/>
      <c r="Z808" s="36"/>
    </row>
    <row r="809" ht="15.75" customHeight="1">
      <c r="F809" s="36"/>
      <c r="H809" s="36"/>
      <c r="Z809" s="36"/>
    </row>
    <row r="810" ht="15.75" customHeight="1">
      <c r="F810" s="36"/>
      <c r="H810" s="36"/>
      <c r="Z810" s="36"/>
    </row>
    <row r="811" ht="15.75" customHeight="1">
      <c r="F811" s="36"/>
      <c r="H811" s="36"/>
      <c r="Z811" s="36"/>
    </row>
    <row r="812" ht="15.75" customHeight="1">
      <c r="F812" s="36"/>
      <c r="H812" s="36"/>
      <c r="Z812" s="36"/>
    </row>
    <row r="813" ht="15.75" customHeight="1">
      <c r="F813" s="36"/>
      <c r="H813" s="36"/>
      <c r="Z813" s="36"/>
    </row>
    <row r="814" ht="15.75" customHeight="1">
      <c r="F814" s="36"/>
      <c r="H814" s="36"/>
      <c r="Z814" s="36"/>
    </row>
    <row r="815" ht="15.75" customHeight="1">
      <c r="F815" s="36"/>
      <c r="H815" s="36"/>
      <c r="Z815" s="36"/>
    </row>
    <row r="816" ht="15.75" customHeight="1">
      <c r="F816" s="36"/>
      <c r="H816" s="36"/>
      <c r="Z816" s="36"/>
    </row>
    <row r="817" ht="15.75" customHeight="1">
      <c r="F817" s="36"/>
      <c r="H817" s="36"/>
      <c r="Z817" s="36"/>
    </row>
    <row r="818" ht="15.75" customHeight="1">
      <c r="F818" s="36"/>
      <c r="H818" s="36"/>
      <c r="Z818" s="36"/>
    </row>
    <row r="819" ht="15.75" customHeight="1">
      <c r="F819" s="36"/>
      <c r="H819" s="36"/>
      <c r="Z819" s="36"/>
    </row>
    <row r="820" ht="15.75" customHeight="1">
      <c r="F820" s="36"/>
      <c r="H820" s="36"/>
      <c r="Z820" s="36"/>
    </row>
    <row r="821" ht="15.75" customHeight="1">
      <c r="F821" s="36"/>
      <c r="H821" s="36"/>
      <c r="Z821" s="36"/>
    </row>
    <row r="822" ht="15.75" customHeight="1">
      <c r="F822" s="36"/>
      <c r="H822" s="36"/>
      <c r="Z822" s="36"/>
    </row>
    <row r="823" ht="15.75" customHeight="1">
      <c r="F823" s="36"/>
      <c r="H823" s="36"/>
      <c r="Z823" s="36"/>
    </row>
    <row r="824" ht="15.75" customHeight="1">
      <c r="F824" s="36"/>
      <c r="H824" s="36"/>
      <c r="Z824" s="36"/>
    </row>
    <row r="825" ht="15.75" customHeight="1">
      <c r="F825" s="36"/>
      <c r="H825" s="36"/>
      <c r="Z825" s="36"/>
    </row>
    <row r="826" ht="15.75" customHeight="1">
      <c r="F826" s="36"/>
      <c r="H826" s="36"/>
      <c r="Z826" s="36"/>
    </row>
    <row r="827" ht="15.75" customHeight="1">
      <c r="F827" s="36"/>
      <c r="H827" s="36"/>
      <c r="Z827" s="36"/>
    </row>
    <row r="828" ht="15.75" customHeight="1">
      <c r="F828" s="36"/>
      <c r="H828" s="36"/>
      <c r="Z828" s="36"/>
    </row>
    <row r="829" ht="15.75" customHeight="1">
      <c r="F829" s="36"/>
      <c r="H829" s="36"/>
      <c r="Z829" s="36"/>
    </row>
    <row r="830" ht="15.75" customHeight="1">
      <c r="F830" s="36"/>
      <c r="H830" s="36"/>
      <c r="Z830" s="36"/>
    </row>
    <row r="831" ht="15.75" customHeight="1">
      <c r="F831" s="36"/>
      <c r="H831" s="36"/>
      <c r="Z831" s="36"/>
    </row>
    <row r="832" ht="15.75" customHeight="1">
      <c r="F832" s="36"/>
      <c r="H832" s="36"/>
      <c r="Z832" s="36"/>
    </row>
    <row r="833" ht="15.75" customHeight="1">
      <c r="F833" s="36"/>
      <c r="H833" s="36"/>
      <c r="Z833" s="36"/>
    </row>
    <row r="834" ht="15.75" customHeight="1">
      <c r="F834" s="36"/>
      <c r="H834" s="36"/>
      <c r="Z834" s="36"/>
    </row>
    <row r="835" ht="15.75" customHeight="1">
      <c r="F835" s="36"/>
      <c r="H835" s="36"/>
      <c r="Z835" s="36"/>
    </row>
    <row r="836" ht="15.75" customHeight="1">
      <c r="F836" s="36"/>
      <c r="H836" s="36"/>
      <c r="Z836" s="36"/>
    </row>
    <row r="837" ht="15.75" customHeight="1">
      <c r="F837" s="36"/>
      <c r="H837" s="36"/>
      <c r="Z837" s="36"/>
    </row>
    <row r="838" ht="15.75" customHeight="1">
      <c r="F838" s="36"/>
      <c r="H838" s="36"/>
      <c r="Z838" s="36"/>
    </row>
    <row r="839" ht="15.75" customHeight="1">
      <c r="F839" s="36"/>
      <c r="H839" s="36"/>
      <c r="Z839" s="36"/>
    </row>
    <row r="840" ht="15.75" customHeight="1">
      <c r="F840" s="36"/>
      <c r="H840" s="36"/>
      <c r="Z840" s="36"/>
    </row>
    <row r="841" ht="15.75" customHeight="1">
      <c r="F841" s="36"/>
      <c r="H841" s="36"/>
      <c r="Z841" s="36"/>
    </row>
    <row r="842" ht="15.75" customHeight="1">
      <c r="F842" s="36"/>
      <c r="H842" s="36"/>
      <c r="Z842" s="36"/>
    </row>
    <row r="843" ht="15.75" customHeight="1">
      <c r="F843" s="36"/>
      <c r="H843" s="36"/>
      <c r="Z843" s="36"/>
    </row>
    <row r="844" ht="15.75" customHeight="1">
      <c r="F844" s="36"/>
      <c r="H844" s="36"/>
      <c r="Z844" s="36"/>
    </row>
    <row r="845" ht="15.75" customHeight="1">
      <c r="F845" s="36"/>
      <c r="H845" s="36"/>
      <c r="Z845" s="36"/>
    </row>
    <row r="846" ht="15.75" customHeight="1">
      <c r="F846" s="36"/>
      <c r="H846" s="36"/>
      <c r="Z846" s="36"/>
    </row>
    <row r="847" ht="15.75" customHeight="1">
      <c r="F847" s="36"/>
      <c r="H847" s="36"/>
      <c r="Z847" s="36"/>
    </row>
    <row r="848" ht="15.75" customHeight="1">
      <c r="F848" s="36"/>
      <c r="H848" s="36"/>
      <c r="Z848" s="36"/>
    </row>
    <row r="849" ht="15.75" customHeight="1">
      <c r="F849" s="36"/>
      <c r="H849" s="36"/>
      <c r="Z849" s="36"/>
    </row>
    <row r="850" ht="15.75" customHeight="1">
      <c r="F850" s="36"/>
      <c r="H850" s="36"/>
      <c r="Z850" s="36"/>
    </row>
    <row r="851" ht="15.75" customHeight="1">
      <c r="F851" s="36"/>
      <c r="H851" s="36"/>
      <c r="Z851" s="36"/>
    </row>
    <row r="852" ht="15.75" customHeight="1">
      <c r="F852" s="36"/>
      <c r="H852" s="36"/>
      <c r="Z852" s="36"/>
    </row>
    <row r="853" ht="15.75" customHeight="1">
      <c r="F853" s="36"/>
      <c r="H853" s="36"/>
      <c r="Z853" s="36"/>
    </row>
    <row r="854" ht="15.75" customHeight="1">
      <c r="F854" s="36"/>
      <c r="H854" s="36"/>
      <c r="Z854" s="36"/>
    </row>
    <row r="855" ht="15.75" customHeight="1">
      <c r="F855" s="36"/>
      <c r="H855" s="36"/>
      <c r="Z855" s="36"/>
    </row>
    <row r="856" ht="15.75" customHeight="1">
      <c r="F856" s="36"/>
      <c r="H856" s="36"/>
      <c r="Z856" s="36"/>
    </row>
    <row r="857" ht="15.75" customHeight="1">
      <c r="F857" s="36"/>
      <c r="H857" s="36"/>
      <c r="Z857" s="36"/>
    </row>
    <row r="858" ht="15.75" customHeight="1">
      <c r="F858" s="36"/>
      <c r="H858" s="36"/>
      <c r="Z858" s="36"/>
    </row>
    <row r="859" ht="15.75" customHeight="1">
      <c r="F859" s="36"/>
      <c r="H859" s="36"/>
      <c r="Z859" s="36"/>
    </row>
    <row r="860" ht="15.75" customHeight="1">
      <c r="F860" s="36"/>
      <c r="H860" s="36"/>
      <c r="Z860" s="36"/>
    </row>
    <row r="861" ht="15.75" customHeight="1">
      <c r="F861" s="36"/>
      <c r="H861" s="36"/>
      <c r="Z861" s="36"/>
    </row>
    <row r="862" ht="15.75" customHeight="1">
      <c r="F862" s="36"/>
      <c r="H862" s="36"/>
      <c r="Z862" s="36"/>
    </row>
    <row r="863" ht="15.75" customHeight="1">
      <c r="F863" s="36"/>
      <c r="H863" s="36"/>
      <c r="Z863" s="36"/>
    </row>
    <row r="864" ht="15.75" customHeight="1">
      <c r="F864" s="36"/>
      <c r="H864" s="36"/>
      <c r="Z864" s="36"/>
    </row>
    <row r="865" ht="15.75" customHeight="1">
      <c r="F865" s="36"/>
      <c r="H865" s="36"/>
      <c r="Z865" s="36"/>
    </row>
    <row r="866" ht="15.75" customHeight="1">
      <c r="F866" s="36"/>
      <c r="H866" s="36"/>
      <c r="Z866" s="36"/>
    </row>
    <row r="867" ht="15.75" customHeight="1">
      <c r="F867" s="36"/>
      <c r="H867" s="36"/>
      <c r="Z867" s="36"/>
    </row>
    <row r="868" ht="15.75" customHeight="1">
      <c r="F868" s="36"/>
      <c r="H868" s="36"/>
      <c r="Z868" s="36"/>
    </row>
    <row r="869" ht="15.75" customHeight="1">
      <c r="F869" s="36"/>
      <c r="H869" s="36"/>
      <c r="Z869" s="36"/>
    </row>
    <row r="870" ht="15.75" customHeight="1">
      <c r="F870" s="36"/>
      <c r="H870" s="36"/>
      <c r="Z870" s="36"/>
    </row>
    <row r="871" ht="15.75" customHeight="1">
      <c r="F871" s="36"/>
      <c r="H871" s="36"/>
      <c r="Z871" s="36"/>
    </row>
    <row r="872" ht="15.75" customHeight="1">
      <c r="F872" s="36"/>
      <c r="H872" s="36"/>
      <c r="Z872" s="36"/>
    </row>
    <row r="873" ht="15.75" customHeight="1">
      <c r="F873" s="36"/>
      <c r="H873" s="36"/>
      <c r="Z873" s="36"/>
    </row>
    <row r="874" ht="15.75" customHeight="1">
      <c r="F874" s="36"/>
      <c r="H874" s="36"/>
      <c r="Z874" s="36"/>
    </row>
    <row r="875" ht="15.75" customHeight="1">
      <c r="F875" s="36"/>
      <c r="H875" s="36"/>
      <c r="Z875" s="36"/>
    </row>
    <row r="876" ht="15.75" customHeight="1">
      <c r="F876" s="36"/>
      <c r="H876" s="36"/>
      <c r="Z876" s="36"/>
    </row>
    <row r="877" ht="15.75" customHeight="1">
      <c r="F877" s="36"/>
      <c r="H877" s="36"/>
      <c r="Z877" s="36"/>
    </row>
    <row r="878" ht="15.75" customHeight="1">
      <c r="F878" s="36"/>
      <c r="H878" s="36"/>
      <c r="Z878" s="36"/>
    </row>
    <row r="879" ht="15.75" customHeight="1">
      <c r="F879" s="36"/>
      <c r="H879" s="36"/>
      <c r="Z879" s="36"/>
    </row>
    <row r="880" ht="15.75" customHeight="1">
      <c r="F880" s="36"/>
      <c r="H880" s="36"/>
      <c r="Z880" s="36"/>
    </row>
    <row r="881" ht="15.75" customHeight="1">
      <c r="F881" s="36"/>
      <c r="H881" s="36"/>
      <c r="Z881" s="36"/>
    </row>
    <row r="882" ht="15.75" customHeight="1">
      <c r="F882" s="36"/>
      <c r="H882" s="36"/>
      <c r="Z882" s="36"/>
    </row>
    <row r="883" ht="15.75" customHeight="1">
      <c r="F883" s="36"/>
      <c r="H883" s="36"/>
      <c r="Z883" s="36"/>
    </row>
    <row r="884" ht="15.75" customHeight="1">
      <c r="F884" s="36"/>
      <c r="H884" s="36"/>
      <c r="Z884" s="36"/>
    </row>
    <row r="885" ht="15.75" customHeight="1">
      <c r="F885" s="36"/>
      <c r="H885" s="36"/>
      <c r="Z885" s="36"/>
    </row>
    <row r="886" ht="15.75" customHeight="1">
      <c r="F886" s="36"/>
      <c r="H886" s="36"/>
      <c r="Z886" s="36"/>
    </row>
    <row r="887" ht="15.75" customHeight="1">
      <c r="F887" s="36"/>
      <c r="H887" s="36"/>
      <c r="Z887" s="36"/>
    </row>
    <row r="888" ht="15.75" customHeight="1">
      <c r="F888" s="36"/>
      <c r="H888" s="36"/>
      <c r="Z888" s="36"/>
    </row>
    <row r="889" ht="15.75" customHeight="1">
      <c r="F889" s="36"/>
      <c r="H889" s="36"/>
      <c r="Z889" s="36"/>
    </row>
    <row r="890" ht="15.75" customHeight="1">
      <c r="F890" s="36"/>
      <c r="H890" s="36"/>
      <c r="Z890" s="36"/>
    </row>
    <row r="891" ht="15.75" customHeight="1">
      <c r="F891" s="36"/>
      <c r="H891" s="36"/>
      <c r="Z891" s="36"/>
    </row>
    <row r="892" ht="15.75" customHeight="1">
      <c r="F892" s="36"/>
      <c r="H892" s="36"/>
      <c r="Z892" s="36"/>
    </row>
    <row r="893" ht="15.75" customHeight="1">
      <c r="F893" s="36"/>
      <c r="H893" s="36"/>
      <c r="Z893" s="36"/>
    </row>
    <row r="894" ht="15.75" customHeight="1">
      <c r="F894" s="36"/>
      <c r="H894" s="36"/>
      <c r="Z894" s="36"/>
    </row>
    <row r="895" ht="15.75" customHeight="1">
      <c r="F895" s="36"/>
      <c r="H895" s="36"/>
      <c r="Z895" s="36"/>
    </row>
    <row r="896" ht="15.75" customHeight="1">
      <c r="F896" s="36"/>
      <c r="H896" s="36"/>
      <c r="Z896" s="36"/>
    </row>
    <row r="897" ht="15.75" customHeight="1">
      <c r="F897" s="36"/>
      <c r="H897" s="36"/>
      <c r="Z897" s="36"/>
    </row>
    <row r="898" ht="15.75" customHeight="1">
      <c r="F898" s="36"/>
      <c r="H898" s="36"/>
      <c r="Z898" s="36"/>
    </row>
    <row r="899" ht="15.75" customHeight="1">
      <c r="F899" s="36"/>
      <c r="H899" s="36"/>
      <c r="Z899" s="36"/>
    </row>
    <row r="900" ht="15.75" customHeight="1">
      <c r="F900" s="36"/>
      <c r="H900" s="36"/>
      <c r="Z900" s="36"/>
    </row>
    <row r="901" ht="15.75" customHeight="1">
      <c r="F901" s="36"/>
      <c r="H901" s="36"/>
      <c r="Z901" s="36"/>
    </row>
    <row r="902" ht="15.75" customHeight="1">
      <c r="F902" s="36"/>
      <c r="H902" s="36"/>
      <c r="Z902" s="36"/>
    </row>
    <row r="903" ht="15.75" customHeight="1">
      <c r="F903" s="36"/>
      <c r="H903" s="36"/>
      <c r="Z903" s="36"/>
    </row>
    <row r="904" ht="15.75" customHeight="1">
      <c r="F904" s="36"/>
      <c r="H904" s="36"/>
      <c r="Z904" s="36"/>
    </row>
    <row r="905" ht="15.75" customHeight="1">
      <c r="F905" s="36"/>
      <c r="H905" s="36"/>
      <c r="Z905" s="36"/>
    </row>
    <row r="906" ht="15.75" customHeight="1">
      <c r="F906" s="36"/>
      <c r="H906" s="36"/>
      <c r="Z906" s="36"/>
    </row>
    <row r="907" ht="15.75" customHeight="1">
      <c r="F907" s="36"/>
      <c r="H907" s="36"/>
      <c r="Z907" s="36"/>
    </row>
    <row r="908" ht="15.75" customHeight="1">
      <c r="F908" s="36"/>
      <c r="H908" s="36"/>
      <c r="Z908" s="36"/>
    </row>
    <row r="909" ht="15.75" customHeight="1">
      <c r="F909" s="36"/>
      <c r="H909" s="36"/>
      <c r="Z909" s="36"/>
    </row>
    <row r="910" ht="15.75" customHeight="1">
      <c r="F910" s="36"/>
      <c r="H910" s="36"/>
      <c r="Z910" s="36"/>
    </row>
    <row r="911" ht="15.75" customHeight="1">
      <c r="F911" s="36"/>
      <c r="H911" s="36"/>
      <c r="Z911" s="36"/>
    </row>
    <row r="912" ht="15.75" customHeight="1">
      <c r="F912" s="36"/>
      <c r="H912" s="36"/>
      <c r="Z912" s="36"/>
    </row>
    <row r="913" ht="15.75" customHeight="1">
      <c r="F913" s="36"/>
      <c r="H913" s="36"/>
      <c r="Z913" s="36"/>
    </row>
    <row r="914" ht="15.75" customHeight="1">
      <c r="F914" s="36"/>
      <c r="H914" s="36"/>
      <c r="Z914" s="36"/>
    </row>
    <row r="915" ht="15.75" customHeight="1">
      <c r="F915" s="36"/>
      <c r="H915" s="36"/>
      <c r="Z915" s="36"/>
    </row>
    <row r="916" ht="15.75" customHeight="1">
      <c r="F916" s="36"/>
      <c r="H916" s="36"/>
      <c r="Z916" s="36"/>
    </row>
    <row r="917" ht="15.75" customHeight="1">
      <c r="F917" s="36"/>
      <c r="H917" s="36"/>
      <c r="Z917" s="36"/>
    </row>
    <row r="918" ht="15.75" customHeight="1">
      <c r="F918" s="36"/>
      <c r="H918" s="36"/>
      <c r="Z918" s="36"/>
    </row>
    <row r="919" ht="15.75" customHeight="1">
      <c r="F919" s="36"/>
      <c r="H919" s="36"/>
      <c r="Z919" s="36"/>
    </row>
    <row r="920" ht="15.75" customHeight="1">
      <c r="F920" s="36"/>
      <c r="H920" s="36"/>
      <c r="Z920" s="36"/>
    </row>
    <row r="921" ht="15.75" customHeight="1">
      <c r="F921" s="36"/>
      <c r="H921" s="36"/>
      <c r="Z921" s="36"/>
    </row>
    <row r="922" ht="15.75" customHeight="1">
      <c r="F922" s="36"/>
      <c r="H922" s="36"/>
      <c r="Z922" s="36"/>
    </row>
    <row r="923" ht="15.75" customHeight="1">
      <c r="F923" s="36"/>
      <c r="H923" s="36"/>
      <c r="Z923" s="36"/>
    </row>
    <row r="924" ht="15.75" customHeight="1">
      <c r="F924" s="36"/>
      <c r="H924" s="36"/>
      <c r="Z924" s="36"/>
    </row>
    <row r="925" ht="15.75" customHeight="1">
      <c r="F925" s="36"/>
      <c r="H925" s="36"/>
      <c r="Z925" s="36"/>
    </row>
    <row r="926" ht="15.75" customHeight="1">
      <c r="F926" s="36"/>
      <c r="H926" s="36"/>
      <c r="Z926" s="36"/>
    </row>
    <row r="927" ht="15.75" customHeight="1">
      <c r="F927" s="36"/>
      <c r="H927" s="36"/>
      <c r="Z927" s="36"/>
    </row>
    <row r="928" ht="15.75" customHeight="1">
      <c r="F928" s="36"/>
      <c r="H928" s="36"/>
      <c r="Z928" s="36"/>
    </row>
    <row r="929" ht="15.75" customHeight="1">
      <c r="F929" s="36"/>
      <c r="H929" s="36"/>
      <c r="Z929" s="36"/>
    </row>
    <row r="930" ht="15.75" customHeight="1">
      <c r="F930" s="36"/>
      <c r="H930" s="36"/>
      <c r="Z930" s="36"/>
    </row>
    <row r="931" ht="15.75" customHeight="1">
      <c r="F931" s="36"/>
      <c r="H931" s="36"/>
      <c r="Z931" s="36"/>
    </row>
    <row r="932" ht="15.75" customHeight="1">
      <c r="F932" s="36"/>
      <c r="H932" s="36"/>
      <c r="Z932" s="36"/>
    </row>
    <row r="933" ht="15.75" customHeight="1">
      <c r="F933" s="36"/>
      <c r="H933" s="36"/>
      <c r="Z933" s="36"/>
    </row>
    <row r="934" ht="15.75" customHeight="1">
      <c r="F934" s="36"/>
      <c r="H934" s="36"/>
      <c r="Z934" s="36"/>
    </row>
    <row r="935" ht="15.75" customHeight="1">
      <c r="F935" s="36"/>
      <c r="H935" s="36"/>
      <c r="Z935" s="36"/>
    </row>
    <row r="936" ht="15.75" customHeight="1">
      <c r="F936" s="36"/>
      <c r="H936" s="36"/>
      <c r="Z936" s="36"/>
    </row>
    <row r="937" ht="15.75" customHeight="1">
      <c r="F937" s="36"/>
      <c r="H937" s="36"/>
      <c r="Z937" s="36"/>
    </row>
    <row r="938" ht="15.75" customHeight="1">
      <c r="F938" s="36"/>
      <c r="H938" s="36"/>
      <c r="Z938" s="36"/>
    </row>
    <row r="939" ht="15.75" customHeight="1">
      <c r="F939" s="36"/>
      <c r="H939" s="36"/>
      <c r="Z939" s="36"/>
    </row>
    <row r="940" ht="15.75" customHeight="1">
      <c r="F940" s="36"/>
      <c r="H940" s="36"/>
      <c r="Z940" s="36"/>
    </row>
    <row r="941" ht="15.75" customHeight="1">
      <c r="F941" s="36"/>
      <c r="H941" s="36"/>
      <c r="Z941" s="36"/>
    </row>
    <row r="942" ht="15.75" customHeight="1">
      <c r="F942" s="36"/>
      <c r="H942" s="36"/>
      <c r="Z942" s="36"/>
    </row>
    <row r="943" ht="15.75" customHeight="1">
      <c r="F943" s="36"/>
      <c r="H943" s="36"/>
      <c r="Z943" s="36"/>
    </row>
    <row r="944" ht="15.75" customHeight="1">
      <c r="F944" s="36"/>
      <c r="H944" s="36"/>
      <c r="Z944" s="36"/>
    </row>
    <row r="945" ht="15.75" customHeight="1">
      <c r="F945" s="36"/>
      <c r="H945" s="36"/>
      <c r="Z945" s="36"/>
    </row>
    <row r="946" ht="15.75" customHeight="1">
      <c r="F946" s="36"/>
      <c r="H946" s="36"/>
      <c r="Z946" s="36"/>
    </row>
    <row r="947" ht="15.75" customHeight="1">
      <c r="F947" s="36"/>
      <c r="H947" s="36"/>
      <c r="Z947" s="36"/>
    </row>
    <row r="948" ht="15.75" customHeight="1">
      <c r="F948" s="36"/>
      <c r="H948" s="36"/>
      <c r="Z948" s="36"/>
    </row>
    <row r="949" ht="15.75" customHeight="1">
      <c r="F949" s="36"/>
      <c r="H949" s="36"/>
      <c r="Z949" s="36"/>
    </row>
    <row r="950" ht="15.75" customHeight="1">
      <c r="F950" s="36"/>
      <c r="H950" s="36"/>
      <c r="Z950" s="36"/>
    </row>
    <row r="951" ht="15.75" customHeight="1">
      <c r="F951" s="36"/>
      <c r="H951" s="36"/>
      <c r="Z951" s="36"/>
    </row>
    <row r="952" ht="15.75" customHeight="1">
      <c r="F952" s="36"/>
      <c r="H952" s="36"/>
      <c r="Z952" s="36"/>
    </row>
    <row r="953" ht="15.75" customHeight="1">
      <c r="F953" s="36"/>
      <c r="H953" s="36"/>
      <c r="Z953" s="36"/>
    </row>
    <row r="954" ht="15.75" customHeight="1">
      <c r="F954" s="36"/>
      <c r="H954" s="36"/>
      <c r="Z954" s="36"/>
    </row>
    <row r="955" ht="15.75" customHeight="1">
      <c r="F955" s="36"/>
      <c r="H955" s="36"/>
      <c r="Z955" s="36"/>
    </row>
    <row r="956" ht="15.75" customHeight="1">
      <c r="F956" s="36"/>
      <c r="H956" s="36"/>
      <c r="Z956" s="36"/>
    </row>
    <row r="957" ht="15.75" customHeight="1">
      <c r="F957" s="36"/>
      <c r="H957" s="36"/>
      <c r="Z957" s="36"/>
    </row>
    <row r="958" ht="15.75" customHeight="1">
      <c r="F958" s="36"/>
      <c r="H958" s="36"/>
      <c r="Z958" s="36"/>
    </row>
    <row r="959" ht="15.75" customHeight="1">
      <c r="F959" s="36"/>
      <c r="H959" s="36"/>
      <c r="Z959" s="36"/>
    </row>
    <row r="960" ht="15.75" customHeight="1">
      <c r="F960" s="36"/>
      <c r="H960" s="36"/>
      <c r="Z960" s="36"/>
    </row>
    <row r="961" ht="15.75" customHeight="1">
      <c r="F961" s="36"/>
      <c r="H961" s="36"/>
      <c r="Z961" s="36"/>
    </row>
    <row r="962" ht="15.75" customHeight="1">
      <c r="F962" s="36"/>
      <c r="H962" s="36"/>
      <c r="Z962" s="36"/>
    </row>
    <row r="963" ht="15.75" customHeight="1">
      <c r="F963" s="36"/>
      <c r="H963" s="36"/>
      <c r="Z963" s="36"/>
    </row>
    <row r="964" ht="15.75" customHeight="1">
      <c r="F964" s="36"/>
      <c r="H964" s="36"/>
      <c r="Z964" s="36"/>
    </row>
    <row r="965" ht="15.75" customHeight="1">
      <c r="F965" s="36"/>
      <c r="H965" s="36"/>
      <c r="Z965" s="36"/>
    </row>
    <row r="966" ht="15.75" customHeight="1">
      <c r="F966" s="36"/>
      <c r="H966" s="36"/>
      <c r="Z966" s="36"/>
    </row>
    <row r="967" ht="15.75" customHeight="1">
      <c r="F967" s="36"/>
      <c r="H967" s="36"/>
      <c r="Z967" s="36"/>
    </row>
    <row r="968" ht="15.75" customHeight="1">
      <c r="F968" s="36"/>
      <c r="H968" s="36"/>
      <c r="Z968" s="36"/>
    </row>
    <row r="969" ht="15.75" customHeight="1">
      <c r="F969" s="36"/>
      <c r="H969" s="36"/>
      <c r="Z969" s="36"/>
    </row>
    <row r="970" ht="15.75" customHeight="1">
      <c r="F970" s="36"/>
      <c r="H970" s="36"/>
      <c r="Z970" s="36"/>
    </row>
    <row r="971" ht="15.75" customHeight="1">
      <c r="F971" s="36"/>
      <c r="H971" s="36"/>
      <c r="Z971" s="36"/>
    </row>
    <row r="972" ht="15.75" customHeight="1">
      <c r="F972" s="36"/>
      <c r="H972" s="36"/>
      <c r="Z972" s="36"/>
    </row>
    <row r="973" ht="15.75" customHeight="1">
      <c r="F973" s="36"/>
      <c r="H973" s="36"/>
      <c r="Z973" s="36"/>
    </row>
    <row r="974" ht="15.75" customHeight="1">
      <c r="F974" s="36"/>
      <c r="H974" s="36"/>
      <c r="Z974" s="36"/>
    </row>
    <row r="975" ht="15.75" customHeight="1">
      <c r="F975" s="36"/>
      <c r="H975" s="36"/>
      <c r="Z975" s="36"/>
    </row>
    <row r="976" ht="15.75" customHeight="1">
      <c r="F976" s="36"/>
      <c r="H976" s="36"/>
      <c r="Z976" s="36"/>
    </row>
    <row r="977" ht="15.75" customHeight="1">
      <c r="F977" s="36"/>
      <c r="H977" s="36"/>
      <c r="Z977" s="36"/>
    </row>
    <row r="978" ht="15.75" customHeight="1">
      <c r="F978" s="36"/>
      <c r="H978" s="36"/>
      <c r="Z978" s="36"/>
    </row>
    <row r="979" ht="15.75" customHeight="1">
      <c r="F979" s="36"/>
      <c r="H979" s="36"/>
      <c r="Z979" s="36"/>
    </row>
    <row r="980" ht="15.75" customHeight="1">
      <c r="F980" s="36"/>
      <c r="H980" s="36"/>
      <c r="Z980" s="36"/>
    </row>
    <row r="981" ht="15.75" customHeight="1">
      <c r="F981" s="36"/>
      <c r="H981" s="36"/>
      <c r="Z981" s="36"/>
    </row>
    <row r="982" ht="15.75" customHeight="1">
      <c r="F982" s="36"/>
      <c r="H982" s="36"/>
      <c r="Z982" s="36"/>
    </row>
    <row r="983" ht="15.75" customHeight="1">
      <c r="F983" s="36"/>
      <c r="H983" s="36"/>
      <c r="Z983" s="36"/>
    </row>
    <row r="984" ht="15.75" customHeight="1">
      <c r="F984" s="36"/>
      <c r="H984" s="36"/>
      <c r="Z984" s="36"/>
    </row>
    <row r="985" ht="15.75" customHeight="1">
      <c r="F985" s="36"/>
      <c r="H985" s="36"/>
      <c r="Z985" s="36"/>
    </row>
    <row r="986" ht="15.75" customHeight="1">
      <c r="F986" s="36"/>
      <c r="H986" s="36"/>
      <c r="Z986" s="36"/>
    </row>
    <row r="987" ht="15.75" customHeight="1">
      <c r="F987" s="36"/>
      <c r="H987" s="36"/>
      <c r="Z987" s="36"/>
    </row>
    <row r="988" ht="15.75" customHeight="1">
      <c r="F988" s="36"/>
      <c r="H988" s="36"/>
      <c r="Z988" s="36"/>
    </row>
    <row r="989" ht="15.75" customHeight="1">
      <c r="F989" s="36"/>
      <c r="H989" s="36"/>
      <c r="Z989" s="36"/>
    </row>
    <row r="990" ht="15.75" customHeight="1">
      <c r="F990" s="36"/>
      <c r="H990" s="36"/>
      <c r="Z990" s="36"/>
    </row>
    <row r="991" ht="15.75" customHeight="1">
      <c r="F991" s="36"/>
      <c r="H991" s="36"/>
      <c r="Z991" s="36"/>
    </row>
    <row r="992" ht="15.75" customHeight="1">
      <c r="F992" s="36"/>
      <c r="H992" s="36"/>
      <c r="Z992" s="36"/>
    </row>
    <row r="993" ht="15.75" customHeight="1">
      <c r="F993" s="36"/>
      <c r="H993" s="36"/>
      <c r="Z993" s="36"/>
    </row>
    <row r="994" ht="15.75" customHeight="1">
      <c r="F994" s="36"/>
      <c r="H994" s="36"/>
      <c r="Z994" s="36"/>
    </row>
    <row r="995" ht="15.75" customHeight="1">
      <c r="F995" s="36"/>
      <c r="H995" s="36"/>
      <c r="Z995" s="36"/>
    </row>
    <row r="996" ht="15.75" customHeight="1">
      <c r="F996" s="36"/>
      <c r="H996" s="36"/>
      <c r="Z996" s="36"/>
    </row>
    <row r="997" ht="15.75" customHeight="1">
      <c r="F997" s="36"/>
      <c r="H997" s="36"/>
      <c r="Z997" s="36"/>
    </row>
  </sheetData>
  <mergeCells count="1">
    <mergeCell ref="B3:D3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